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Cover" sheetId="1" state="visible" r:id="rId1"/>
    <sheet xmlns:r="http://schemas.openxmlformats.org/officeDocument/2006/relationships" name="IFRS S2 Disclosure Checklist" sheetId="2" state="visible" r:id="rId2"/>
    <sheet xmlns:r="http://schemas.openxmlformats.org/officeDocument/2006/relationships" name="Summary Dashboard" sheetId="3" state="visible" r:id="rId3"/>
    <sheet xmlns:r="http://schemas.openxmlformats.org/officeDocument/2006/relationships" name="Defined Terms (Appendix A)" sheetId="4" state="visible" r:id="rId4"/>
    <sheet xmlns:r="http://schemas.openxmlformats.org/officeDocument/2006/relationships" name="Classification Matrix" sheetId="5" state="visible" r:id="rId5"/>
    <sheet xmlns:r="http://schemas.openxmlformats.org/officeDocument/2006/relationships" name="Calculation Examples" sheetId="6" state="visible" r:id="rId6"/>
    <sheet xmlns:r="http://schemas.openxmlformats.org/officeDocument/2006/relationships" name="Sample Disclosures" sheetId="7" state="visible" r:id="rId7"/>
    <sheet xmlns:r="http://schemas.openxmlformats.org/officeDocument/2006/relationships" name="Emission Factors" sheetId="8" state="visible" r:id="rId8"/>
    <sheet xmlns:r="http://schemas.openxmlformats.org/officeDocument/2006/relationships" name="Energy Factors" sheetId="9" state="visible" r:id="rId9"/>
    <sheet xmlns:r="http://schemas.openxmlformats.org/officeDocument/2006/relationships" name="Scenario Analysis" sheetId="10" state="visible" r:id="rId10"/>
    <sheet xmlns:r="http://schemas.openxmlformats.org/officeDocument/2006/relationships" name="Data Sources &amp; Practices" sheetId="11" state="visible" r:id="rId11"/>
    <sheet xmlns:r="http://schemas.openxmlformats.org/officeDocument/2006/relationships" name="Metrics &amp; Targets Reference" sheetId="12" state="visible" r:id="rId12"/>
    <sheet xmlns:r="http://schemas.openxmlformats.org/officeDocument/2006/relationships" name="Training Exercises" sheetId="13" state="visible" r:id="rId13"/>
    <sheet xmlns:r="http://schemas.openxmlformats.org/officeDocument/2006/relationships" name="Industry Benchmarks" sheetId="14" state="visible" r:id="rId14"/>
    <sheet xmlns:r="http://schemas.openxmlformats.org/officeDocument/2006/relationships" name="SBTi Target Setting" sheetId="15" state="visible" r:id="rId15"/>
    <sheet xmlns:r="http://schemas.openxmlformats.org/officeDocument/2006/relationships" name="Management Dashboard" sheetId="16" state="visible" r:id="rId16"/>
  </sheets>
  <definedNames/>
  <calcPr calcId="191029" fullCalcOnLoad="1" iterateDelta="0.0001"/>
</workbook>
</file>

<file path=xl/styles.xml><?xml version="1.0" encoding="utf-8"?>
<styleSheet xmlns="http://schemas.openxmlformats.org/spreadsheetml/2006/main">
  <numFmts count="13">
    <numFmt numFmtId="164" formatCode="0.0%"/>
    <numFmt numFmtId="165" formatCode="0.000"/>
    <numFmt numFmtId="166" formatCode="#,##0.0000"/>
    <numFmt numFmtId="167" formatCode="#,##0.0"/>
    <numFmt numFmtId="168" formatCode="#,##0.000"/>
    <numFmt numFmtId="169" formatCode="&quot;$&quot;#,##0"/>
    <numFmt numFmtId="170" formatCode="0.0%;\(0.0%\)"/>
    <numFmt numFmtId="171" formatCode="0.0&quot;x&quot;"/>
    <numFmt numFmtId="172" formatCode="#,##0.0;\(#,##0.0\)"/>
    <numFmt numFmtId="173" formatCode="0.0000%"/>
    <numFmt numFmtId="174" formatCode="0.0"/>
    <numFmt numFmtId="175" formatCode="#,##0.0##;\(#,##0.0##\)"/>
    <numFmt numFmtId="176" formatCode="0.0000"/>
  </numFmts>
  <fonts count="47">
    <font>
      <name val="Calibri"/>
      <family val="2"/>
      <color theme="1"/>
      <sz val="11"/>
      <scheme val="minor"/>
    </font>
    <font>
      <name val="Poppins"/>
      <b val="1"/>
      <color rgb="FF1F4E79"/>
      <sz val="14"/>
    </font>
    <font>
      <name val="Poppins"/>
      <color theme="1"/>
      <sz val="11"/>
    </font>
    <font>
      <name val="Poppins"/>
      <b val="1"/>
      <color rgb="FFFFFFFF"/>
      <sz val="11"/>
    </font>
    <font>
      <name val="Poppins"/>
      <sz val="10"/>
    </font>
    <font>
      <name val="Poppins"/>
      <b val="1"/>
      <sz val="10"/>
    </font>
    <font>
      <name val="Poppins"/>
      <b val="1"/>
      <color rgb="FF1F4E79"/>
      <sz val="11"/>
    </font>
    <font>
      <name val="Poppins"/>
      <i val="1"/>
      <color rgb="FF4472C4"/>
      <sz val="10"/>
    </font>
    <font>
      <name val="Poppins"/>
      <b val="1"/>
      <color rgb="FF1F4E79"/>
      <sz val="10"/>
    </font>
    <font>
      <name val="Calibri"/>
      <family val="2"/>
      <color theme="1"/>
      <sz val="11"/>
      <scheme val="minor"/>
    </font>
    <font>
      <name val="Calibri"/>
      <family val="2"/>
      <b val="1"/>
      <color theme="1"/>
      <sz val="11"/>
      <scheme val="minor"/>
    </font>
    <font>
      <name val="Calibri"/>
      <family val="2"/>
      <color theme="10"/>
      <sz val="11"/>
      <u val="single"/>
      <scheme val="minor"/>
    </font>
    <font>
      <name val="Poppins"/>
      <b val="1"/>
      <color rgb="FFFFFFFF"/>
      <sz val="14"/>
    </font>
    <font>
      <name val="Poppins"/>
      <b val="1"/>
      <color theme="1"/>
      <sz val="11"/>
    </font>
    <font>
      <name val="Poppins"/>
      <b val="1"/>
      <color rgb="FFFFFFFF"/>
      <sz val="12"/>
    </font>
    <font>
      <name val="Calibri"/>
      <family val="2"/>
      <b val="1"/>
      <color rgb="FFFFFFFF"/>
      <sz val="11"/>
      <scheme val="minor"/>
    </font>
    <font>
      <name val="Poppins"/>
      <i val="1"/>
      <color rgb="FF808080"/>
      <sz val="9"/>
    </font>
    <font>
      <name val="Calibri"/>
      <family val="2"/>
      <color rgb="FF0070C0"/>
      <sz val="11"/>
      <scheme val="minor"/>
    </font>
    <font>
      <name val="Poppins"/>
      <b val="1"/>
      <color rgb="FFFFFFFF"/>
      <sz val="10"/>
    </font>
    <font>
      <name val="Poppins"/>
      <color theme="1"/>
      <sz val="10"/>
    </font>
    <font>
      <name val="Poppins"/>
      <color rgb="FF0000FF"/>
      <sz val="11"/>
    </font>
    <font>
      <name val="Poppins"/>
      <color rgb="FF0000FF"/>
      <sz val="10"/>
    </font>
    <font>
      <name val="Poppins"/>
      <b val="1"/>
      <color theme="1"/>
      <sz val="10"/>
    </font>
    <font>
      <name val="Poppins"/>
      <color rgb="FF404040"/>
      <sz val="10"/>
    </font>
    <font>
      <name val="Poppins"/>
      <i val="1"/>
      <color rgb="FFC00000"/>
      <sz val="10"/>
    </font>
    <font>
      <name val="Poppins"/>
      <i val="1"/>
      <color rgb="FF4472C4"/>
      <sz val="11"/>
    </font>
    <font>
      <name val="Poppins"/>
      <color rgb="FF0070C0"/>
      <sz val="11"/>
    </font>
    <font>
      <name val="Poppins"/>
      <b val="1"/>
      <i val="1"/>
      <color theme="1"/>
      <sz val="10"/>
    </font>
    <font>
      <name val="Poppins"/>
      <b val="1"/>
      <color rgb="FF1F4E79"/>
      <sz val="22"/>
    </font>
    <font>
      <name val="Poppins"/>
      <color rgb="FF5B6B82"/>
      <sz val="10"/>
    </font>
    <font>
      <name val="Poppins"/>
      <i val="1"/>
      <color rgb="FF5B6B82"/>
      <sz val="11"/>
    </font>
    <font>
      <name val="Poppins"/>
      <i val="1"/>
      <color rgb="FFFFFFFF"/>
      <sz val="9"/>
    </font>
    <font>
      <name val="Poppins"/>
      <b val="1"/>
      <color rgb="FFFFFFFF"/>
      <sz val="9"/>
    </font>
    <font>
      <name val="Poppins"/>
      <color rgb="FF5B6B82"/>
      <sz val="9"/>
    </font>
    <font>
      <name val="Consolas"/>
      <color rgb="FF2E7D32"/>
      <sz val="10"/>
    </font>
    <font>
      <name val="Consolas"/>
      <color rgb="FFFB8C00"/>
      <sz val="10"/>
    </font>
    <font>
      <name val="Consolas"/>
      <color rgb="FFC62828"/>
      <sz val="10"/>
    </font>
    <font>
      <name val="Poppins"/>
      <i val="1"/>
      <color rgb="FF5B6B82"/>
      <sz val="9"/>
    </font>
    <font>
      <name val="Calibri"/>
      <family val="2"/>
      <i val="1"/>
      <color rgb="FFF4F6FA"/>
      <sz val="8"/>
      <scheme val="minor"/>
    </font>
    <font>
      <name val="Calibri"/>
      <family val="2"/>
      <color rgb="FFF4F6FA"/>
      <sz val="8"/>
      <scheme val="minor"/>
    </font>
    <font>
      <name val="Poppins"/>
      <i val="1"/>
      <color rgb="FF5B6B82"/>
      <sz val="10"/>
    </font>
    <font>
      <name val="Poppins"/>
      <b val="1"/>
      <color rgb="FF1F4E79"/>
      <sz val="13"/>
    </font>
    <font>
      <name val="Poppins"/>
      <color rgb="FF374151"/>
      <sz val="10"/>
    </font>
    <font>
      <name val="Poppins"/>
      <color rgb="FF374151"/>
      <sz val="11"/>
    </font>
    <font>
      <name val="Poppins"/>
      <b val="1"/>
      <color rgb="FFC62828"/>
      <sz val="11"/>
    </font>
    <font>
      <name val="Calibri"/>
      <family val="2"/>
      <b val="1"/>
      <color rgb="FF1F4E79"/>
      <sz val="11"/>
      <u val="single"/>
      <scheme val="minor"/>
    </font>
    <font>
      <color rgb="000563C1"/>
      <sz val="10"/>
      <u val="single"/>
    </font>
  </fonts>
  <fills count="20">
    <fill>
      <patternFill/>
    </fill>
    <fill>
      <patternFill patternType="gray125"/>
    </fill>
    <fill>
      <patternFill patternType="solid">
        <fgColor rgb="FF1F4E79"/>
        <bgColor rgb="FF1F4E79"/>
      </patternFill>
    </fill>
    <fill>
      <patternFill patternType="solid">
        <fgColor rgb="FF2E75B6"/>
        <bgColor rgb="FF2E75B6"/>
      </patternFill>
    </fill>
    <fill>
      <patternFill patternType="solid">
        <fgColor rgb="FFD6E4F0"/>
        <bgColor rgb="FFD6E4F0"/>
      </patternFill>
    </fill>
    <fill>
      <patternFill patternType="solid">
        <fgColor rgb="FF1F4E79"/>
        <bgColor indexed="64"/>
      </patternFill>
    </fill>
    <fill>
      <patternFill patternType="solid">
        <fgColor rgb="FFD9E1F2"/>
        <bgColor indexed="64"/>
      </patternFill>
    </fill>
    <fill>
      <patternFill patternType="solid">
        <fgColor rgb="FF2E75B6"/>
        <bgColor indexed="64"/>
      </patternFill>
    </fill>
    <fill>
      <patternFill patternType="solid">
        <fgColor rgb="FFFFFFFF"/>
        <bgColor indexed="64"/>
      </patternFill>
    </fill>
    <fill>
      <patternFill patternType="solid">
        <fgColor rgb="FFF2F2F2"/>
        <bgColor indexed="64"/>
      </patternFill>
    </fill>
    <fill>
      <patternFill patternType="solid">
        <fgColor rgb="FFFFF2CC"/>
        <bgColor indexed="64"/>
      </patternFill>
    </fill>
    <fill>
      <patternFill patternType="solid">
        <fgColor rgb="FFE2EFDA"/>
        <bgColor indexed="64"/>
      </patternFill>
    </fill>
    <fill>
      <patternFill patternType="solid">
        <fgColor rgb="FFC6EFCE"/>
        <bgColor indexed="64"/>
      </patternFill>
    </fill>
    <fill>
      <patternFill patternType="solid">
        <fgColor rgb="FFFFC7CE"/>
        <bgColor indexed="64"/>
      </patternFill>
    </fill>
    <fill>
      <patternFill patternType="solid">
        <fgColor rgb="FFFFFF00"/>
        <bgColor indexed="64"/>
      </patternFill>
    </fill>
    <fill>
      <patternFill patternType="solid">
        <fgColor rgb="FFF4F6FA"/>
        <bgColor indexed="64"/>
      </patternFill>
    </fill>
    <fill>
      <patternFill patternType="solid">
        <fgColor rgb="FFF8FAFD"/>
        <bgColor indexed="64"/>
      </patternFill>
    </fill>
    <fill>
      <patternFill patternType="solid">
        <fgColor rgb="FFFFF8E1"/>
        <bgColor indexed="64"/>
      </patternFill>
    </fill>
    <fill>
      <patternFill patternType="solid">
        <fgColor rgb="FFC62828"/>
        <bgColor indexed="64"/>
      </patternFill>
    </fill>
    <fill>
      <patternFill patternType="solid">
        <fgColor theme="3" tint="0.7999816888943144"/>
        <bgColor indexed="64"/>
      </patternFill>
    </fill>
  </fills>
  <borders count="60">
    <border>
      <left/>
      <right/>
      <top/>
      <bottom/>
      <diagonal/>
    </border>
    <border>
      <left style="thin">
        <color auto="1"/>
      </left>
      <right style="thin">
        <color auto="1"/>
      </right>
      <top style="thin">
        <color auto="1"/>
      </top>
      <bottom style="thin">
        <color auto="1"/>
      </bottom>
      <diagonal/>
    </border>
    <border>
      <left/>
      <right/>
      <top/>
      <bottom style="thin">
        <color rgb="FFD9D9D9"/>
      </bottom>
      <diagonal/>
    </border>
    <border>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BFBFBF"/>
      </bottom>
      <diagonal/>
    </border>
    <border>
      <left style="thin">
        <color rgb="FFD9D9D9"/>
      </left>
      <right style="thin">
        <color rgb="FFD9D9D9"/>
      </right>
      <top style="thin">
        <color rgb="FFD9D9D9"/>
      </top>
      <bottom style="thin">
        <color rgb="FFBFBFBF"/>
      </bottom>
      <diagonal/>
    </border>
    <border>
      <left style="thin">
        <color rgb="FFD9D9D9"/>
      </left>
      <right/>
      <top style="thin">
        <color rgb="FFD9D9D9"/>
      </top>
      <bottom style="thin">
        <color rgb="FFBFBFBF"/>
      </bottom>
      <diagonal/>
    </border>
    <border>
      <left/>
      <right style="thin">
        <color rgb="FFE7E6E6"/>
      </right>
      <top/>
      <bottom style="thin">
        <color rgb="FFE7E6E6"/>
      </bottom>
      <diagonal/>
    </border>
    <border>
      <left style="thin">
        <color rgb="FFE7E6E6"/>
      </left>
      <right style="thin">
        <color rgb="FFE7E6E6"/>
      </right>
      <top/>
      <bottom style="thin">
        <color rgb="FFE7E6E6"/>
      </bottom>
      <diagonal/>
    </border>
    <border>
      <left style="thin">
        <color rgb="FFE7E6E6"/>
      </left>
      <right/>
      <top/>
      <bottom style="thin">
        <color rgb="FFE7E6E6"/>
      </bottom>
      <diagonal/>
    </border>
    <border>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top style="thin">
        <color rgb="FFE7E6E6"/>
      </top>
      <bottom style="thin">
        <color rgb="FFE7E6E6"/>
      </bottom>
      <diagonal/>
    </border>
    <border>
      <left/>
      <right style="thin">
        <color rgb="FFE7E6E6"/>
      </right>
      <top style="thin">
        <color rgb="FFE7E6E6"/>
      </top>
      <bottom/>
      <diagonal/>
    </border>
    <border>
      <left style="thin">
        <color rgb="FFE7E6E6"/>
      </left>
      <right style="thin">
        <color rgb="FFE7E6E6"/>
      </right>
      <top style="thin">
        <color rgb="FFE7E6E6"/>
      </top>
      <bottom/>
      <diagonal/>
    </border>
    <border>
      <left style="thin">
        <color rgb="FFE7E6E6"/>
      </left>
      <right/>
      <top style="thin">
        <color rgb="FFE7E6E6"/>
      </top>
      <bottom/>
      <diagonal/>
    </border>
    <border>
      <left/>
      <right style="thin">
        <color rgb="FFE7E6E6"/>
      </right>
      <top style="thin">
        <color rgb="FFE7E6E6"/>
      </top>
      <bottom style="thin">
        <color rgb="FFBFBFBF"/>
      </bottom>
      <diagonal/>
    </border>
    <border>
      <left style="thin">
        <color rgb="FFE7E6E6"/>
      </left>
      <right style="thin">
        <color rgb="FFE7E6E6"/>
      </right>
      <top style="thin">
        <color rgb="FFE7E6E6"/>
      </top>
      <bottom style="thin">
        <color rgb="FFBFBFBF"/>
      </bottom>
      <diagonal/>
    </border>
    <border>
      <left style="thin">
        <color rgb="FFE7E6E6"/>
      </left>
      <right/>
      <top style="thin">
        <color rgb="FFE7E6E6"/>
      </top>
      <bottom style="thin">
        <color rgb="FFBFBFBF"/>
      </bottom>
      <diagonal/>
    </border>
    <border>
      <left style="thin">
        <color rgb="FFE7E6E6"/>
      </left>
      <right/>
      <top/>
      <bottom/>
      <diagonal/>
    </border>
    <border>
      <left/>
      <right/>
      <top style="thick">
        <color rgb="FF1F4E79"/>
      </top>
      <bottom/>
      <diagonal/>
    </border>
    <border>
      <left style="thin">
        <color rgb="FFD9D9D9"/>
      </left>
      <right/>
      <top style="thick">
        <color rgb="FF1F4E79"/>
      </top>
      <bottom/>
      <diagonal/>
    </border>
    <border>
      <left style="thin">
        <color rgb="FFD9D9D9"/>
      </left>
      <right/>
      <top/>
      <bottom/>
      <diagonal/>
    </border>
    <border>
      <left/>
      <right style="thin">
        <color rgb="FFD9D9D9"/>
      </right>
      <top style="thick">
        <color rgb="FF1F4E79"/>
      </top>
      <bottom/>
      <diagonal/>
    </border>
    <border>
      <left/>
      <right style="thin">
        <color rgb="FFD9D9D9"/>
      </right>
      <top/>
      <bottom/>
      <diagonal/>
    </border>
    <border>
      <left style="thin">
        <color rgb="FFD9D9D9"/>
      </left>
      <right/>
      <top style="thick">
        <color rgb="FF1F4E79"/>
      </top>
      <bottom style="thin">
        <color rgb="FFF2F2F2"/>
      </bottom>
      <diagonal/>
    </border>
    <border>
      <left/>
      <right/>
      <top style="thick">
        <color rgb="FF1F4E79"/>
      </top>
      <bottom style="thin">
        <color rgb="FFF2F2F2"/>
      </bottom>
      <diagonal/>
    </border>
    <border>
      <left/>
      <right style="thin">
        <color rgb="FFD9D9D9"/>
      </right>
      <top style="thick">
        <color rgb="FF1F4E79"/>
      </top>
      <bottom style="thin">
        <color rgb="FFF2F2F2"/>
      </bottom>
      <diagonal/>
    </border>
    <border>
      <left style="thin">
        <color rgb="FFD9D9D9"/>
      </left>
      <right/>
      <top style="thin">
        <color rgb="FFF2F2F2"/>
      </top>
      <bottom style="thin">
        <color rgb="FFF2F2F2"/>
      </bottom>
      <diagonal/>
    </border>
    <border>
      <left/>
      <right/>
      <top style="thin">
        <color rgb="FFF2F2F2"/>
      </top>
      <bottom style="thin">
        <color rgb="FFF2F2F2"/>
      </bottom>
      <diagonal/>
    </border>
    <border>
      <left/>
      <right style="thin">
        <color rgb="FFD9D9D9"/>
      </right>
      <top style="thin">
        <color rgb="FFF2F2F2"/>
      </top>
      <bottom style="thin">
        <color rgb="FFF2F2F2"/>
      </bottom>
      <diagonal/>
    </border>
    <border>
      <left style="thin">
        <color rgb="FFD9D9D9"/>
      </left>
      <right/>
      <top style="thin">
        <color rgb="FFF2F2F2"/>
      </top>
      <bottom style="thin">
        <color rgb="FFD9D9D9"/>
      </bottom>
      <diagonal/>
    </border>
    <border>
      <left/>
      <right/>
      <top style="thin">
        <color rgb="FFF2F2F2"/>
      </top>
      <bottom style="thin">
        <color rgb="FFD9D9D9"/>
      </bottom>
      <diagonal/>
    </border>
    <border>
      <left/>
      <right style="thin">
        <color rgb="FFD9D9D9"/>
      </right>
      <top style="thin">
        <color rgb="FFF2F2F2"/>
      </top>
      <bottom style="thin">
        <color rgb="FFD9D9D9"/>
      </bottom>
      <diagonal/>
    </border>
    <border>
      <left/>
      <right style="thin">
        <color rgb="FFE7E6E6"/>
      </right>
      <top/>
      <bottom/>
      <diagonal/>
    </border>
    <border>
      <left style="thin">
        <color rgb="FFE7E6E6"/>
      </left>
      <right style="thin">
        <color rgb="FFE7E6E6"/>
      </right>
      <top/>
      <bottom/>
      <diagonal/>
    </border>
    <border>
      <left/>
      <right style="thin">
        <color rgb="FFE7E6E6"/>
      </right>
      <top style="thick">
        <color rgb="FF1F4E79"/>
      </top>
      <bottom style="thin">
        <color rgb="FFE7E6E6"/>
      </bottom>
      <diagonal/>
    </border>
    <border>
      <left style="thin">
        <color rgb="FFE7E6E6"/>
      </left>
      <right style="thin">
        <color rgb="FFE7E6E6"/>
      </right>
      <top style="thick">
        <color rgb="FF1F4E79"/>
      </top>
      <bottom style="thin">
        <color rgb="FFE7E6E6"/>
      </bottom>
      <diagonal/>
    </border>
    <border>
      <left style="thin">
        <color rgb="FFE7E6E6"/>
      </left>
      <right/>
      <top style="thick">
        <color rgb="FF1F4E79"/>
      </top>
      <bottom style="thin">
        <color rgb="FFE7E6E6"/>
      </bottom>
      <diagonal/>
    </border>
    <border>
      <left/>
      <right/>
      <top style="thick">
        <color rgb="FFC62828"/>
      </top>
      <bottom/>
      <diagonal/>
    </border>
    <border>
      <left style="thin">
        <color rgb="FFD9D9D9"/>
      </left>
      <right/>
      <top style="thick">
        <color rgb="FFC62828"/>
      </top>
      <bottom/>
      <diagonal/>
    </border>
    <border>
      <left/>
      <right style="thin">
        <color rgb="FFD9D9D9"/>
      </right>
      <top style="thick">
        <color rgb="FFC62828"/>
      </top>
      <bottom/>
      <diagonal/>
    </border>
    <border>
      <left/>
      <right/>
      <top style="thin">
        <color rgb="FFF2F2F2"/>
      </top>
      <bottom/>
      <diagonal/>
    </border>
    <border>
      <left/>
      <right style="thin">
        <color rgb="FFD9D9D9"/>
      </right>
      <top style="thin">
        <color rgb="FFF2F2F2"/>
      </top>
      <bottom/>
      <diagonal/>
    </border>
    <border>
      <left style="thin">
        <color rgb="FFD9D9D9"/>
      </left>
      <right style="thin">
        <color rgb="FFD9D9D9"/>
      </right>
      <top style="thick">
        <color rgb="FF1F4E79"/>
      </top>
      <bottom/>
      <diagonal/>
    </border>
    <border>
      <left style="thin">
        <color rgb="FFD9D9D9"/>
      </left>
      <right style="thin">
        <color rgb="FFD9D9D9"/>
      </right>
      <top/>
      <bottom/>
      <diagonal/>
    </border>
    <border>
      <left style="thin">
        <color rgb="FFD9D9D9"/>
      </left>
      <right style="thin">
        <color rgb="FFD9D9D9"/>
      </right>
      <top style="thick">
        <color rgb="FFC62828"/>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E7E6E6"/>
      </bottom>
      <diagonal/>
    </border>
    <border>
      <left/>
      <right/>
      <top style="thin">
        <color rgb="FFE7E6E6"/>
      </top>
      <bottom/>
      <diagonal/>
    </border>
    <border>
      <left/>
      <right/>
      <top style="thin">
        <color rgb="FFE7E6E6"/>
      </top>
      <bottom style="thin">
        <color rgb="FFE7E6E6"/>
      </bottom>
      <diagonal/>
    </border>
    <border>
      <left/>
      <right/>
      <top style="thin">
        <color rgb="FFE7E6E6"/>
      </top>
      <bottom style="thin">
        <color rgb="FFBFBFBF"/>
      </bottom>
      <diagonal/>
    </border>
  </borders>
  <cellStyleXfs count="3">
    <xf numFmtId="0" fontId="9" fillId="0" borderId="0"/>
    <xf numFmtId="43" fontId="9" fillId="0" borderId="0"/>
    <xf numFmtId="0" fontId="11" fillId="0" borderId="0"/>
  </cellStyleXfs>
  <cellXfs count="579">
    <xf numFmtId="0" fontId="0" fillId="0" borderId="0" pivotButton="0" quotePrefix="0" xfId="0"/>
    <xf numFmtId="0" fontId="2" fillId="0" borderId="0" pivotButton="0" quotePrefix="0" xfId="0"/>
    <xf numFmtId="0" fontId="3" fillId="2" borderId="1" applyAlignment="1" pivotButton="0" quotePrefix="0" xfId="0">
      <alignment horizontal="center" vertical="top" wrapText="1"/>
    </xf>
    <xf numFmtId="0" fontId="4" fillId="0" borderId="1" applyAlignment="1" pivotButton="0" quotePrefix="0" xfId="0">
      <alignment vertical="top"/>
    </xf>
    <xf numFmtId="0" fontId="4" fillId="0" borderId="1" applyAlignment="1" pivotButton="0" quotePrefix="0" xfId="0">
      <alignment horizontal="center" vertical="top" wrapText="1"/>
    </xf>
    <xf numFmtId="0" fontId="5" fillId="4" borderId="1" applyAlignment="1" pivotButton="0" quotePrefix="0" xfId="0">
      <alignment vertical="top"/>
    </xf>
    <xf numFmtId="0" fontId="5" fillId="4" borderId="1" applyAlignment="1" pivotButton="0" quotePrefix="0" xfId="0">
      <alignment horizontal="center" vertical="top" wrapText="1"/>
    </xf>
    <xf numFmtId="0" fontId="6" fillId="0" borderId="0" pivotButton="0" quotePrefix="0" xfId="0"/>
    <xf numFmtId="0" fontId="5" fillId="0" borderId="0" pivotButton="0" quotePrefix="0" xfId="0"/>
    <xf numFmtId="0" fontId="4" fillId="0" borderId="1" applyAlignment="1" pivotButton="0" quotePrefix="0" xfId="0">
      <alignment vertical="top" wrapText="1"/>
    </xf>
    <xf numFmtId="0" fontId="5" fillId="0" borderId="1" applyAlignment="1" pivotButton="0" quotePrefix="0" xfId="0">
      <alignment vertical="top" wrapText="1"/>
    </xf>
    <xf numFmtId="0" fontId="3" fillId="3" borderId="1" applyAlignment="1" pivotButton="0" quotePrefix="0" xfId="0">
      <alignment vertical="center"/>
    </xf>
    <xf numFmtId="0" fontId="2" fillId="3" borderId="1" pivotButton="0" quotePrefix="0" xfId="0"/>
    <xf numFmtId="0" fontId="8" fillId="4" borderId="1" applyAlignment="1" pivotButton="0" quotePrefix="0" xfId="0">
      <alignment vertical="center"/>
    </xf>
    <xf numFmtId="0" fontId="2" fillId="4" borderId="1" pivotButton="0" quotePrefix="0" xfId="0"/>
    <xf numFmtId="0" fontId="7" fillId="0" borderId="0" applyAlignment="1" pivotButton="0" quotePrefix="0" xfId="0">
      <alignment horizontal="center" vertical="center"/>
    </xf>
    <xf numFmtId="0" fontId="2" fillId="0" borderId="0" pivotButton="0" quotePrefix="0" xfId="0"/>
    <xf numFmtId="0" fontId="1" fillId="0" borderId="0" applyAlignment="1" pivotButton="0" quotePrefix="0" xfId="0">
      <alignment horizontal="center" vertical="center"/>
    </xf>
    <xf numFmtId="0" fontId="4" fillId="0" borderId="0" applyAlignment="1" pivotButton="0" quotePrefix="0" xfId="0">
      <alignment vertical="top" wrapText="1"/>
    </xf>
    <xf numFmtId="0" fontId="12" fillId="5" borderId="0" pivotButton="0" quotePrefix="0" xfId="0"/>
    <xf numFmtId="0" fontId="7" fillId="0" borderId="0" pivotButton="0" quotePrefix="0" xfId="0"/>
    <xf numFmtId="0" fontId="3" fillId="5" borderId="0" applyAlignment="1" pivotButton="0" quotePrefix="0" xfId="0">
      <alignment horizontal="center"/>
    </xf>
    <xf numFmtId="0" fontId="13" fillId="6" borderId="0" pivotButton="0" quotePrefix="0" xfId="0"/>
    <xf numFmtId="0" fontId="0" fillId="6" borderId="0" pivotButton="0" quotePrefix="0" xfId="0"/>
    <xf numFmtId="0" fontId="10" fillId="6" borderId="0" applyAlignment="1" pivotButton="0" quotePrefix="0" xfId="0">
      <alignment horizontal="center"/>
    </xf>
    <xf numFmtId="0" fontId="14" fillId="7" borderId="0" pivotButton="0" quotePrefix="0" xfId="0"/>
    <xf numFmtId="0" fontId="0" fillId="0" borderId="1" pivotButton="0" quotePrefix="0" xfId="0"/>
    <xf numFmtId="0" fontId="3" fillId="5" borderId="1" pivotButton="0" quotePrefix="0" xfId="0"/>
    <xf numFmtId="0" fontId="3" fillId="5" borderId="1" applyAlignment="1" pivotButton="0" quotePrefix="0" xfId="0">
      <alignment horizontal="center"/>
    </xf>
    <xf numFmtId="0" fontId="10" fillId="6" borderId="1" pivotButton="0" quotePrefix="0" xfId="0"/>
    <xf numFmtId="0" fontId="15" fillId="5" borderId="1" applyAlignment="1" pivotButton="0" quotePrefix="0" xfId="0">
      <alignment horizontal="center"/>
    </xf>
    <xf numFmtId="0" fontId="15" fillId="5" borderId="1" pivotButton="0" quotePrefix="0" xfId="0"/>
    <xf numFmtId="0" fontId="12" fillId="8" borderId="0" applyAlignment="1" pivotButton="0" quotePrefix="0" xfId="0">
      <alignment horizontal="left"/>
    </xf>
    <xf numFmtId="0" fontId="7" fillId="8" borderId="0" pivotButton="0" quotePrefix="0" xfId="0"/>
    <xf numFmtId="0" fontId="0" fillId="8" borderId="0" pivotButton="0" quotePrefix="0" xfId="0"/>
    <xf numFmtId="4" fontId="10" fillId="6" borderId="0" pivotButton="0" quotePrefix="0" xfId="0"/>
    <xf numFmtId="4" fontId="0" fillId="0" borderId="0" pivotButton="0" quotePrefix="0" xfId="0"/>
    <xf numFmtId="2" fontId="0" fillId="6" borderId="0" pivotButton="0" quotePrefix="0" xfId="0"/>
    <xf numFmtId="0" fontId="12" fillId="5" borderId="0" pivotButton="0" quotePrefix="0" xfId="0"/>
    <xf numFmtId="0" fontId="7" fillId="0" borderId="0" pivotButton="0" quotePrefix="0" xfId="0"/>
    <xf numFmtId="0" fontId="16" fillId="0" borderId="0" pivotButton="0" quotePrefix="0" xfId="0"/>
    <xf numFmtId="0" fontId="17" fillId="0" borderId="0" pivotButton="0" quotePrefix="0" xfId="0"/>
    <xf numFmtId="3" fontId="0" fillId="0" borderId="0" pivotButton="0" quotePrefix="0" xfId="0"/>
    <xf numFmtId="164" fontId="0" fillId="0" borderId="0" pivotButton="0" quotePrefix="0" xfId="0"/>
    <xf numFmtId="165" fontId="0" fillId="0" borderId="0" pivotButton="0" quotePrefix="0" xfId="0"/>
    <xf numFmtId="0" fontId="0" fillId="0" borderId="0" applyAlignment="1" pivotButton="0" quotePrefix="0" xfId="0">
      <alignment wrapText="1"/>
    </xf>
    <xf numFmtId="0" fontId="3" fillId="7" borderId="0" applyAlignment="1" pivotButton="0" quotePrefix="0" xfId="0">
      <alignment vertical="top" wrapText="1"/>
    </xf>
    <xf numFmtId="0" fontId="0" fillId="0" borderId="0" applyAlignment="1" pivotButton="0" quotePrefix="0" xfId="0">
      <alignment vertical="top" wrapText="1"/>
    </xf>
    <xf numFmtId="0" fontId="18" fillId="5" borderId="3" applyAlignment="1" pivotButton="0" quotePrefix="0" xfId="0">
      <alignment horizontal="center"/>
    </xf>
    <xf numFmtId="0" fontId="18" fillId="5" borderId="4" applyAlignment="1" pivotButton="0" quotePrefix="0" xfId="0">
      <alignment horizontal="center"/>
    </xf>
    <xf numFmtId="0" fontId="18" fillId="5" borderId="5" applyAlignment="1" pivotButton="0" quotePrefix="0" xfId="0">
      <alignment horizontal="center"/>
    </xf>
    <xf numFmtId="0" fontId="19" fillId="9" borderId="6" applyAlignment="1" pivotButton="0" quotePrefix="0" xfId="0">
      <alignment horizontal="center"/>
    </xf>
    <xf numFmtId="0" fontId="19" fillId="9" borderId="7" pivotButton="0" quotePrefix="0" xfId="0"/>
    <xf numFmtId="0" fontId="19" fillId="9" borderId="7" applyAlignment="1" pivotButton="0" quotePrefix="0" xfId="0">
      <alignment horizontal="right"/>
    </xf>
    <xf numFmtId="0" fontId="19" fillId="9" borderId="7" applyAlignment="1" pivotButton="0" quotePrefix="0" xfId="0">
      <alignment horizontal="center"/>
    </xf>
    <xf numFmtId="0" fontId="19" fillId="9" borderId="8" pivotButton="0" quotePrefix="0" xfId="0"/>
    <xf numFmtId="0" fontId="19" fillId="0" borderId="6" applyAlignment="1" pivotButton="0" quotePrefix="0" xfId="0">
      <alignment horizontal="center"/>
    </xf>
    <xf numFmtId="0" fontId="19" fillId="0" borderId="7" pivotButton="0" quotePrefix="0" xfId="0"/>
    <xf numFmtId="0" fontId="19" fillId="0" borderId="7" applyAlignment="1" pivotButton="0" quotePrefix="0" xfId="0">
      <alignment horizontal="right"/>
    </xf>
    <xf numFmtId="0" fontId="19" fillId="0" borderId="7" applyAlignment="1" pivotButton="0" quotePrefix="0" xfId="0">
      <alignment horizontal="center"/>
    </xf>
    <xf numFmtId="0" fontId="19" fillId="0" borderId="8" pivotButton="0" quotePrefix="0" xfId="0"/>
    <xf numFmtId="0" fontId="19" fillId="0" borderId="9" applyAlignment="1" pivotButton="0" quotePrefix="0" xfId="0">
      <alignment horizontal="center"/>
    </xf>
    <xf numFmtId="0" fontId="19" fillId="0" borderId="10" pivotButton="0" quotePrefix="0" xfId="0"/>
    <xf numFmtId="0" fontId="19" fillId="0" borderId="10" applyAlignment="1" pivotButton="0" quotePrefix="0" xfId="0">
      <alignment horizontal="right"/>
    </xf>
    <xf numFmtId="0" fontId="19" fillId="0" borderId="10" applyAlignment="1" pivotButton="0" quotePrefix="0" xfId="0">
      <alignment horizontal="center"/>
    </xf>
    <xf numFmtId="0" fontId="19" fillId="0" borderId="11" pivotButton="0" quotePrefix="0" xfId="0"/>
    <xf numFmtId="4" fontId="2" fillId="0" borderId="0" pivotButton="0" quotePrefix="0" xfId="0"/>
    <xf numFmtId="4" fontId="13" fillId="6" borderId="0" pivotButton="0" quotePrefix="0" xfId="0"/>
    <xf numFmtId="0" fontId="18" fillId="5" borderId="0" pivotButton="0" quotePrefix="0" xfId="0"/>
    <xf numFmtId="0" fontId="19" fillId="0" borderId="0" pivotButton="0" quotePrefix="0" xfId="0"/>
    <xf numFmtId="0" fontId="18" fillId="7" borderId="12" pivotButton="0" quotePrefix="0" xfId="0"/>
    <xf numFmtId="0" fontId="18" fillId="7" borderId="13" pivotButton="0" quotePrefix="0" xfId="0"/>
    <xf numFmtId="0" fontId="18" fillId="7" borderId="14" pivotButton="0" quotePrefix="0" xfId="0"/>
    <xf numFmtId="0" fontId="18" fillId="5" borderId="15" pivotButton="0" quotePrefix="0" xfId="0"/>
    <xf numFmtId="0" fontId="18" fillId="5" borderId="16" pivotButton="0" quotePrefix="0" xfId="0"/>
    <xf numFmtId="0" fontId="19" fillId="0" borderId="17" pivotButton="0" quotePrefix="0" xfId="0"/>
    <xf numFmtId="0" fontId="19" fillId="9" borderId="15" pivotButton="0" quotePrefix="0" xfId="0"/>
    <xf numFmtId="0" fontId="19" fillId="9" borderId="16" pivotButton="0" quotePrefix="0" xfId="0"/>
    <xf numFmtId="166" fontId="19" fillId="9" borderId="16" pivotButton="0" quotePrefix="0" xfId="0"/>
    <xf numFmtId="0" fontId="19" fillId="9" borderId="17" pivotButton="0" quotePrefix="0" xfId="0"/>
    <xf numFmtId="0" fontId="19" fillId="0" borderId="15" pivotButton="0" quotePrefix="0" xfId="0"/>
    <xf numFmtId="0" fontId="19" fillId="0" borderId="16" pivotButton="0" quotePrefix="0" xfId="0"/>
    <xf numFmtId="166" fontId="19" fillId="0" borderId="16" pivotButton="0" quotePrefix="0" xfId="0"/>
    <xf numFmtId="0" fontId="18" fillId="7" borderId="15" pivotButton="0" quotePrefix="0" xfId="0"/>
    <xf numFmtId="0" fontId="18" fillId="7" borderId="16" pivotButton="0" quotePrefix="0" xfId="0"/>
    <xf numFmtId="0" fontId="18" fillId="7" borderId="17" pivotButton="0" quotePrefix="0" xfId="0"/>
    <xf numFmtId="0" fontId="18" fillId="5" borderId="17" pivotButton="0" quotePrefix="0" xfId="0"/>
    <xf numFmtId="167" fontId="19" fillId="9" borderId="16" pivotButton="0" quotePrefix="0" xfId="0"/>
    <xf numFmtId="167" fontId="19" fillId="0" borderId="16" pivotButton="0" quotePrefix="0" xfId="0"/>
    <xf numFmtId="168" fontId="19" fillId="9" borderId="16" pivotButton="0" quotePrefix="0" xfId="0"/>
    <xf numFmtId="168" fontId="19" fillId="0" borderId="16" pivotButton="0" quotePrefix="0" xfId="0"/>
    <xf numFmtId="4" fontId="19" fillId="9" borderId="16" pivotButton="0" quotePrefix="0" xfId="0"/>
    <xf numFmtId="4" fontId="19" fillId="0" borderId="16" pivotButton="0" quotePrefix="0" xfId="0"/>
    <xf numFmtId="3" fontId="21" fillId="0" borderId="16" pivotButton="0" quotePrefix="0" xfId="0"/>
    <xf numFmtId="0" fontId="21" fillId="0" borderId="16" pivotButton="0" quotePrefix="0" xfId="0"/>
    <xf numFmtId="4" fontId="22" fillId="6" borderId="16" pivotButton="0" quotePrefix="0" xfId="0"/>
    <xf numFmtId="0" fontId="22" fillId="6" borderId="16" pivotButton="0" quotePrefix="0" xfId="0"/>
    <xf numFmtId="0" fontId="8" fillId="0" borderId="15" pivotButton="0" quotePrefix="0" xfId="0"/>
    <xf numFmtId="0" fontId="19" fillId="0" borderId="19" pivotButton="0" quotePrefix="0" xfId="0"/>
    <xf numFmtId="0" fontId="19" fillId="0" borderId="20" pivotButton="0" quotePrefix="0" xfId="0"/>
    <xf numFmtId="0" fontId="23" fillId="0" borderId="16" applyAlignment="1" pivotButton="0" quotePrefix="0" xfId="0">
      <alignment wrapText="1"/>
    </xf>
    <xf numFmtId="0" fontId="23" fillId="0" borderId="17" applyAlignment="1" pivotButton="0" quotePrefix="0" xfId="0">
      <alignment wrapText="1"/>
    </xf>
    <xf numFmtId="0" fontId="23" fillId="0" borderId="19" applyAlignment="1" pivotButton="0" quotePrefix="0" xfId="0">
      <alignment wrapText="1"/>
    </xf>
    <xf numFmtId="0" fontId="23" fillId="0" borderId="20" applyAlignment="1" pivotButton="0" quotePrefix="0" xfId="0">
      <alignment wrapText="1"/>
    </xf>
    <xf numFmtId="43" fontId="0" fillId="0" borderId="0" pivotButton="0" quotePrefix="0" xfId="1"/>
    <xf numFmtId="0" fontId="0" fillId="0" borderId="0" pivotButton="0" quotePrefix="0" xfId="0"/>
    <xf numFmtId="3" fontId="2" fillId="0" borderId="0" pivotButton="0" quotePrefix="0" xfId="0"/>
    <xf numFmtId="0" fontId="0" fillId="0" borderId="0" pivotButton="0" quotePrefix="0" xfId="0"/>
    <xf numFmtId="0" fontId="19" fillId="5" borderId="0" pivotButton="0" quotePrefix="0" xfId="0"/>
    <xf numFmtId="0" fontId="19" fillId="0" borderId="0" applyAlignment="1" pivotButton="0" quotePrefix="0" xfId="0">
      <alignment vertical="top" wrapText="1"/>
    </xf>
    <xf numFmtId="0" fontId="21" fillId="0" borderId="16" applyAlignment="1" pivotButton="0" quotePrefix="0" xfId="0">
      <alignment horizontal="right"/>
    </xf>
    <xf numFmtId="0" fontId="21" fillId="0" borderId="17" applyAlignment="1" pivotButton="0" quotePrefix="0" xfId="0">
      <alignment horizontal="right"/>
    </xf>
    <xf numFmtId="164" fontId="21" fillId="0" borderId="16" pivotButton="0" quotePrefix="0" xfId="0"/>
    <xf numFmtId="9" fontId="21" fillId="0" borderId="16" pivotButton="0" quotePrefix="0" xfId="0"/>
    <xf numFmtId="0" fontId="19" fillId="0" borderId="15" pivotButton="0" quotePrefix="0" xfId="0"/>
    <xf numFmtId="0" fontId="19" fillId="0" borderId="16" pivotButton="0" quotePrefix="0" xfId="0"/>
    <xf numFmtId="0" fontId="19" fillId="0" borderId="17" pivotButton="0" quotePrefix="0" xfId="0"/>
    <xf numFmtId="0" fontId="18" fillId="7" borderId="15" pivotButton="0" quotePrefix="0" xfId="0"/>
    <xf numFmtId="9" fontId="21" fillId="0" borderId="17" pivotButton="0" quotePrefix="0" xfId="0"/>
    <xf numFmtId="3" fontId="19" fillId="0" borderId="16" pivotButton="0" quotePrefix="0" xfId="0"/>
    <xf numFmtId="3" fontId="19" fillId="0" borderId="17" pivotButton="0" quotePrefix="0" xfId="0"/>
    <xf numFmtId="169" fontId="19" fillId="0" borderId="16" pivotButton="0" quotePrefix="0" xfId="0"/>
    <xf numFmtId="169" fontId="19" fillId="0" borderId="17" pivotButton="0" quotePrefix="0" xfId="0"/>
    <xf numFmtId="167" fontId="19" fillId="0" borderId="17" pivotButton="0" quotePrefix="0" xfId="0"/>
    <xf numFmtId="10" fontId="19" fillId="0" borderId="16" pivotButton="0" quotePrefix="0" xfId="0"/>
    <xf numFmtId="10" fontId="19" fillId="0" borderId="17" pivotButton="0" quotePrefix="0" xfId="0"/>
    <xf numFmtId="0" fontId="22" fillId="0" borderId="15" pivotButton="0" quotePrefix="0" xfId="0"/>
    <xf numFmtId="167" fontId="22" fillId="10" borderId="16" pivotButton="0" quotePrefix="0" xfId="0"/>
    <xf numFmtId="167" fontId="22" fillId="10" borderId="17" pivotButton="0" quotePrefix="0" xfId="0"/>
    <xf numFmtId="170" fontId="22" fillId="10" borderId="16" pivotButton="0" quotePrefix="0" xfId="0"/>
    <xf numFmtId="170" fontId="22" fillId="10" borderId="17" pivotButton="0" quotePrefix="0" xfId="0"/>
    <xf numFmtId="0" fontId="0" fillId="0" borderId="15" pivotButton="0" quotePrefix="0" xfId="0"/>
    <xf numFmtId="0" fontId="0" fillId="0" borderId="16" pivotButton="0" quotePrefix="0" xfId="0"/>
    <xf numFmtId="0" fontId="0" fillId="0" borderId="17" pivotButton="0" quotePrefix="0" xfId="0"/>
    <xf numFmtId="171" fontId="21" fillId="0" borderId="16" pivotButton="0" quotePrefix="0" xfId="0"/>
    <xf numFmtId="171" fontId="21" fillId="0" borderId="17" pivotButton="0" quotePrefix="0" xfId="0"/>
    <xf numFmtId="10" fontId="21" fillId="0" borderId="16" pivotButton="0" quotePrefix="0" xfId="0"/>
    <xf numFmtId="10" fontId="21" fillId="0" borderId="17" pivotButton="0" quotePrefix="0" xfId="0"/>
    <xf numFmtId="0" fontId="21" fillId="0" borderId="17" pivotButton="0" quotePrefix="0" xfId="0"/>
    <xf numFmtId="3" fontId="21" fillId="0" borderId="17" pivotButton="0" quotePrefix="0" xfId="0"/>
    <xf numFmtId="167" fontId="22" fillId="11" borderId="16" pivotButton="0" quotePrefix="0" xfId="0"/>
    <xf numFmtId="167" fontId="22" fillId="11" borderId="17" pivotButton="0" quotePrefix="0" xfId="0"/>
    <xf numFmtId="172" fontId="19" fillId="0" borderId="16" pivotButton="0" quotePrefix="0" xfId="0"/>
    <xf numFmtId="172" fontId="19" fillId="0" borderId="17" pivotButton="0" quotePrefix="0" xfId="0"/>
    <xf numFmtId="170" fontId="22" fillId="6" borderId="16" pivotButton="0" quotePrefix="0" xfId="0"/>
    <xf numFmtId="170" fontId="22" fillId="6" borderId="17" pivotButton="0" quotePrefix="0" xfId="0"/>
    <xf numFmtId="0" fontId="22" fillId="0" borderId="15" applyAlignment="1" pivotButton="0" quotePrefix="0" xfId="0">
      <alignment vertical="top" wrapText="1"/>
    </xf>
    <xf numFmtId="0" fontId="19" fillId="0" borderId="16" applyAlignment="1" pivotButton="0" quotePrefix="0" xfId="0">
      <alignment vertical="top" wrapText="1"/>
    </xf>
    <xf numFmtId="0" fontId="22" fillId="0" borderId="18" applyAlignment="1" pivotButton="0" quotePrefix="0" xfId="0">
      <alignment vertical="top" wrapText="1"/>
    </xf>
    <xf numFmtId="0" fontId="19" fillId="0" borderId="19" applyAlignment="1" pivotButton="0" quotePrefix="0" xfId="0">
      <alignment vertical="top" wrapText="1"/>
    </xf>
    <xf numFmtId="172" fontId="22" fillId="12" borderId="16" pivotButton="0" quotePrefix="0" xfId="0"/>
    <xf numFmtId="172" fontId="22" fillId="13" borderId="16" pivotButton="0" quotePrefix="0" xfId="0"/>
    <xf numFmtId="172" fontId="22" fillId="13" borderId="17" pivotButton="0" quotePrefix="0" xfId="0"/>
    <xf numFmtId="0" fontId="14" fillId="7" borderId="0" pivotButton="0" quotePrefix="0" xfId="0"/>
    <xf numFmtId="0" fontId="7" fillId="0" borderId="0" applyAlignment="1" pivotButton="0" quotePrefix="0" xfId="0">
      <alignment wrapText="1"/>
    </xf>
    <xf numFmtId="0" fontId="24" fillId="0" borderId="0" applyAlignment="1" pivotButton="0" quotePrefix="0" xfId="0">
      <alignment wrapText="1"/>
    </xf>
    <xf numFmtId="0" fontId="3" fillId="5" borderId="12" pivotButton="0" quotePrefix="0" xfId="0"/>
    <xf numFmtId="0" fontId="3" fillId="5" borderId="13" pivotButton="0" quotePrefix="0" xfId="0"/>
    <xf numFmtId="0" fontId="3" fillId="5" borderId="14" pivotButton="0" quotePrefix="0" xfId="0"/>
    <xf numFmtId="0" fontId="3" fillId="7" borderId="12" pivotButton="0" quotePrefix="0" xfId="0"/>
    <xf numFmtId="0" fontId="3" fillId="7" borderId="13" pivotButton="0" quotePrefix="0" xfId="0"/>
    <xf numFmtId="0" fontId="3" fillId="7" borderId="14" pivotButton="0" quotePrefix="0" xfId="0"/>
    <xf numFmtId="0" fontId="2" fillId="0" borderId="0" pivotButton="0" quotePrefix="0" xfId="0"/>
    <xf numFmtId="0" fontId="25" fillId="0" borderId="0" pivotButton="0" quotePrefix="0" xfId="0"/>
    <xf numFmtId="0" fontId="26" fillId="0" borderId="0" pivotButton="0" quotePrefix="0" xfId="0"/>
    <xf numFmtId="0" fontId="2" fillId="6" borderId="0" pivotButton="0" quotePrefix="0" xfId="0"/>
    <xf numFmtId="0" fontId="2" fillId="6" borderId="0" pivotButton="0" quotePrefix="0" xfId="0"/>
    <xf numFmtId="3" fontId="26" fillId="0" borderId="0" pivotButton="0" quotePrefix="0" xfId="0"/>
    <xf numFmtId="0" fontId="2" fillId="0" borderId="0" applyAlignment="1" pivotButton="0" quotePrefix="0" xfId="0">
      <alignment wrapText="1"/>
    </xf>
    <xf numFmtId="173" fontId="2" fillId="0" borderId="0" pivotButton="0" quotePrefix="0" xfId="0"/>
    <xf numFmtId="164" fontId="2" fillId="0" borderId="0" pivotButton="0" quotePrefix="0" xfId="0"/>
    <xf numFmtId="164" fontId="26" fillId="0" borderId="0" pivotButton="0" quotePrefix="0" xfId="0"/>
    <xf numFmtId="165" fontId="26" fillId="0" borderId="0" pivotButton="0" quotePrefix="0" xfId="0"/>
    <xf numFmtId="165" fontId="2" fillId="0" borderId="0" pivotButton="0" quotePrefix="0" xfId="0"/>
    <xf numFmtId="0" fontId="2" fillId="0" borderId="15" pivotButton="0" quotePrefix="0" xfId="0"/>
    <xf numFmtId="0" fontId="2" fillId="0" borderId="16" pivotButton="0" quotePrefix="0" xfId="0"/>
    <xf numFmtId="0" fontId="2" fillId="0" borderId="17" pivotButton="0" quotePrefix="0" xfId="0"/>
    <xf numFmtId="3" fontId="20" fillId="0" borderId="16" pivotButton="0" quotePrefix="0" xfId="0"/>
    <xf numFmtId="3" fontId="13" fillId="0" borderId="16" pivotButton="0" quotePrefix="0" xfId="0"/>
    <xf numFmtId="0" fontId="2" fillId="0" borderId="18" pivotButton="0" quotePrefix="0" xfId="0"/>
    <xf numFmtId="0" fontId="2" fillId="0" borderId="19" pivotButton="0" quotePrefix="0" xfId="0"/>
    <xf numFmtId="3" fontId="20" fillId="0" borderId="19" pivotButton="0" quotePrefix="0" xfId="0"/>
    <xf numFmtId="0" fontId="2" fillId="0" borderId="20" pivotButton="0" quotePrefix="0" xfId="0"/>
    <xf numFmtId="0" fontId="3" fillId="5" borderId="15" pivotButton="0" quotePrefix="0" xfId="0"/>
    <xf numFmtId="0" fontId="3" fillId="5" borderId="16" pivotButton="0" quotePrefix="0" xfId="0"/>
    <xf numFmtId="0" fontId="3" fillId="5" borderId="16" applyAlignment="1" pivotButton="0" quotePrefix="0" xfId="0">
      <alignment horizontal="right"/>
    </xf>
    <xf numFmtId="0" fontId="3" fillId="5" borderId="17" pivotButton="0" quotePrefix="0" xfId="0"/>
    <xf numFmtId="3" fontId="2" fillId="0" borderId="16" pivotButton="0" quotePrefix="0" xfId="0"/>
    <xf numFmtId="3" fontId="2" fillId="0" borderId="19" pivotButton="0" quotePrefix="0" xfId="0"/>
    <xf numFmtId="0" fontId="25" fillId="0" borderId="15" applyAlignment="1" pivotButton="0" quotePrefix="0" xfId="0">
      <alignment wrapText="1"/>
    </xf>
    <xf numFmtId="0" fontId="25" fillId="0" borderId="16" applyAlignment="1" pivotButton="0" quotePrefix="0" xfId="0">
      <alignment wrapText="1"/>
    </xf>
    <xf numFmtId="0" fontId="25" fillId="0" borderId="17" applyAlignment="1" pivotButton="0" quotePrefix="0" xfId="0">
      <alignment wrapText="1"/>
    </xf>
    <xf numFmtId="0" fontId="3" fillId="5" borderId="17" applyAlignment="1" pivotButton="0" quotePrefix="0" xfId="0">
      <alignment horizontal="right"/>
    </xf>
    <xf numFmtId="0" fontId="6" fillId="0" borderId="0" pivotButton="0" quotePrefix="0" xfId="0"/>
    <xf numFmtId="1" fontId="13" fillId="10" borderId="16" applyAlignment="1" pivotButton="0" quotePrefix="0" xfId="0">
      <alignment horizontal="right"/>
    </xf>
    <xf numFmtId="1" fontId="2" fillId="0" borderId="16" applyAlignment="1" pivotButton="0" quotePrefix="0" xfId="0">
      <alignment horizontal="right"/>
    </xf>
    <xf numFmtId="2" fontId="13" fillId="10" borderId="16" applyAlignment="1" pivotButton="0" quotePrefix="0" xfId="0">
      <alignment horizontal="right"/>
    </xf>
    <xf numFmtId="2" fontId="2" fillId="0" borderId="16" applyAlignment="1" pivotButton="0" quotePrefix="0" xfId="0">
      <alignment horizontal="right"/>
    </xf>
    <xf numFmtId="164" fontId="13" fillId="10" borderId="16" applyAlignment="1" pivotButton="0" quotePrefix="0" xfId="0">
      <alignment horizontal="right"/>
    </xf>
    <xf numFmtId="164" fontId="2" fillId="0" borderId="16" applyAlignment="1" pivotButton="0" quotePrefix="0" xfId="0">
      <alignment horizontal="right"/>
    </xf>
    <xf numFmtId="1" fontId="13" fillId="10" borderId="19" applyAlignment="1" pivotButton="0" quotePrefix="0" xfId="0">
      <alignment horizontal="right"/>
    </xf>
    <xf numFmtId="1" fontId="2" fillId="0" borderId="19" applyAlignment="1" pivotButton="0" quotePrefix="0" xfId="0">
      <alignment horizontal="right"/>
    </xf>
    <xf numFmtId="174" fontId="2" fillId="0" borderId="16" applyAlignment="1" pivotButton="0" quotePrefix="0" xfId="0">
      <alignment horizontal="right"/>
    </xf>
    <xf numFmtId="174" fontId="2" fillId="0" borderId="19" applyAlignment="1" pivotButton="0" quotePrefix="0" xfId="0">
      <alignment horizontal="right"/>
    </xf>
    <xf numFmtId="0" fontId="3" fillId="5" borderId="0" applyAlignment="1" pivotButton="0" quotePrefix="0" xfId="0">
      <alignment horizontal="center"/>
    </xf>
    <xf numFmtId="0" fontId="7" fillId="0" borderId="0" applyAlignment="1" pivotButton="0" quotePrefix="0" xfId="0">
      <alignment wrapText="1"/>
    </xf>
    <xf numFmtId="0" fontId="25" fillId="0" borderId="0" applyAlignment="1" pivotButton="0" quotePrefix="0" xfId="0">
      <alignment wrapText="1"/>
    </xf>
    <xf numFmtId="0" fontId="2" fillId="0" borderId="0" applyAlignment="1" pivotButton="0" quotePrefix="0" xfId="0">
      <alignment wrapText="1"/>
    </xf>
    <xf numFmtId="0" fontId="23" fillId="0" borderId="15" pivotButton="0" quotePrefix="0" xfId="0"/>
    <xf numFmtId="0" fontId="23" fillId="0" borderId="18" pivotButton="0" quotePrefix="0" xfId="0"/>
    <xf numFmtId="0" fontId="18" fillId="5" borderId="0" applyAlignment="1" pivotButton="0" quotePrefix="0" xfId="0">
      <alignment vertical="top" wrapText="1"/>
    </xf>
    <xf numFmtId="0" fontId="18" fillId="5" borderId="12" applyAlignment="1" pivotButton="0" quotePrefix="0" xfId="0">
      <alignment vertical="top" wrapText="1"/>
    </xf>
    <xf numFmtId="0" fontId="18" fillId="5" borderId="13" applyAlignment="1" pivotButton="0" quotePrefix="0" xfId="0">
      <alignment vertical="top" wrapText="1"/>
    </xf>
    <xf numFmtId="0" fontId="18" fillId="5" borderId="14" applyAlignment="1" pivotButton="0" quotePrefix="0" xfId="0">
      <alignment vertical="top" wrapText="1"/>
    </xf>
    <xf numFmtId="0" fontId="18" fillId="5" borderId="15" pivotButton="0" quotePrefix="0" xfId="0"/>
    <xf numFmtId="0" fontId="18" fillId="5" borderId="16" pivotButton="0" quotePrefix="0" xfId="0"/>
    <xf numFmtId="0" fontId="18" fillId="5" borderId="17" pivotButton="0" quotePrefix="0" xfId="0"/>
    <xf numFmtId="0" fontId="19" fillId="0" borderId="15" applyAlignment="1" pivotButton="0" quotePrefix="0" xfId="0">
      <alignment vertical="top" wrapText="1"/>
    </xf>
    <xf numFmtId="0" fontId="19" fillId="0" borderId="17" applyAlignment="1" pivotButton="0" quotePrefix="0" xfId="0">
      <alignment vertical="top" wrapText="1"/>
    </xf>
    <xf numFmtId="0" fontId="18" fillId="5" borderId="15" applyAlignment="1" pivotButton="0" quotePrefix="0" xfId="0">
      <alignment vertical="top" wrapText="1"/>
    </xf>
    <xf numFmtId="0" fontId="18" fillId="5" borderId="16" applyAlignment="1" pivotButton="0" quotePrefix="0" xfId="0">
      <alignment vertical="top" wrapText="1"/>
    </xf>
    <xf numFmtId="0" fontId="18" fillId="5" borderId="17" applyAlignment="1" pivotButton="0" quotePrefix="0" xfId="0">
      <alignment vertical="top" wrapText="1"/>
    </xf>
    <xf numFmtId="0" fontId="19" fillId="0" borderId="18" applyAlignment="1" pivotButton="0" quotePrefix="0" xfId="0">
      <alignment vertical="top" wrapText="1"/>
    </xf>
    <xf numFmtId="0" fontId="19" fillId="0" borderId="20" applyAlignment="1" pivotButton="0" quotePrefix="0" xfId="0">
      <alignment vertical="top" wrapText="1"/>
    </xf>
    <xf numFmtId="0" fontId="18" fillId="7" borderId="0" applyAlignment="1" pivotButton="0" quotePrefix="0" xfId="0">
      <alignment vertical="top" wrapText="1"/>
    </xf>
    <xf numFmtId="0" fontId="19" fillId="0" borderId="0" applyAlignment="1" pivotButton="0" quotePrefix="0" xfId="0">
      <alignment vertical="top" wrapText="1"/>
    </xf>
    <xf numFmtId="0" fontId="18" fillId="5" borderId="12" applyAlignment="1" pivotButton="0" quotePrefix="0" xfId="0">
      <alignment horizontal="center" vertical="top" wrapText="1"/>
    </xf>
    <xf numFmtId="0" fontId="18" fillId="7" borderId="15" applyAlignment="1" pivotButton="0" quotePrefix="0" xfId="0">
      <alignment vertical="top" wrapText="1"/>
    </xf>
    <xf numFmtId="0" fontId="18" fillId="7" borderId="16" applyAlignment="1" pivotButton="0" quotePrefix="0" xfId="0">
      <alignment vertical="top" wrapText="1"/>
    </xf>
    <xf numFmtId="0" fontId="18" fillId="7" borderId="17" applyAlignment="1" pivotButton="0" quotePrefix="0" xfId="0">
      <alignment vertical="top" wrapText="1"/>
    </xf>
    <xf numFmtId="0" fontId="19" fillId="0" borderId="15" applyAlignment="1" pivotButton="0" quotePrefix="0" xfId="0">
      <alignment horizontal="center" vertical="top" wrapText="1"/>
    </xf>
    <xf numFmtId="0" fontId="18" fillId="7" borderId="15" applyAlignment="1" pivotButton="0" quotePrefix="0" xfId="0">
      <alignment horizontal="center" vertical="top" wrapText="1"/>
    </xf>
    <xf numFmtId="0" fontId="18" fillId="7" borderId="15" applyAlignment="1" pivotButton="0" quotePrefix="0" xfId="0">
      <alignment horizontal="center" vertical="top" wrapText="1"/>
    </xf>
    <xf numFmtId="0" fontId="19" fillId="10" borderId="21" applyAlignment="1" pivotButton="0" quotePrefix="0" xfId="0">
      <alignment vertical="top" wrapText="1"/>
    </xf>
    <xf numFmtId="0" fontId="19" fillId="10" borderId="22" applyAlignment="1" pivotButton="0" quotePrefix="0" xfId="0">
      <alignment vertical="top" wrapText="1"/>
    </xf>
    <xf numFmtId="0" fontId="19" fillId="10" borderId="23" applyAlignment="1" pivotButton="0" quotePrefix="0" xfId="0">
      <alignment vertical="top" wrapText="1"/>
    </xf>
    <xf numFmtId="0" fontId="18" fillId="5" borderId="15" applyAlignment="1" pivotButton="0" quotePrefix="0" xfId="0">
      <alignment vertical="top" wrapText="1"/>
    </xf>
    <xf numFmtId="0" fontId="18" fillId="5" borderId="16" applyAlignment="1" pivotButton="0" quotePrefix="0" xfId="0">
      <alignment vertical="top" wrapText="1"/>
    </xf>
    <xf numFmtId="0" fontId="18" fillId="5" borderId="17" applyAlignment="1" pivotButton="0" quotePrefix="0" xfId="0">
      <alignment vertical="top" wrapText="1"/>
    </xf>
    <xf numFmtId="0" fontId="19" fillId="0" borderId="17" applyAlignment="1" pivotButton="0" quotePrefix="0" xfId="0">
      <alignment vertical="top" wrapText="1"/>
    </xf>
    <xf numFmtId="0" fontId="18" fillId="7" borderId="16" applyAlignment="1" pivotButton="0" quotePrefix="0" xfId="0">
      <alignment horizontal="center" vertical="top" wrapText="1"/>
    </xf>
    <xf numFmtId="0" fontId="18" fillId="7" borderId="17" applyAlignment="1" pivotButton="0" quotePrefix="0" xfId="0">
      <alignment horizontal="center" vertical="top" wrapText="1"/>
    </xf>
    <xf numFmtId="0" fontId="19" fillId="12" borderId="0" applyAlignment="1" pivotButton="0" quotePrefix="0" xfId="0">
      <alignment vertical="top" wrapText="1"/>
    </xf>
    <xf numFmtId="0" fontId="18" fillId="7" borderId="12" applyAlignment="1" pivotButton="0" quotePrefix="0" xfId="0">
      <alignment vertical="top" wrapText="1"/>
    </xf>
    <xf numFmtId="0" fontId="18" fillId="7" borderId="13" applyAlignment="1" pivotButton="0" quotePrefix="0" xfId="0">
      <alignment vertical="top" wrapText="1"/>
    </xf>
    <xf numFmtId="0" fontId="18" fillId="7" borderId="14" applyAlignment="1" pivotButton="0" quotePrefix="0" xfId="0">
      <alignment vertical="top" wrapText="1"/>
    </xf>
    <xf numFmtId="0" fontId="19" fillId="14" borderId="16" applyAlignment="1" pivotButton="0" quotePrefix="0" xfId="0">
      <alignment vertical="top" wrapText="1"/>
    </xf>
    <xf numFmtId="0" fontId="22" fillId="14" borderId="19" applyAlignment="1" pivotButton="0" quotePrefix="0" xfId="0">
      <alignment vertical="top" wrapText="1"/>
    </xf>
    <xf numFmtId="0" fontId="19" fillId="0" borderId="16" applyAlignment="1" pivotButton="0" quotePrefix="0" xfId="0">
      <alignment vertical="top" wrapText="1"/>
    </xf>
    <xf numFmtId="0" fontId="19" fillId="0" borderId="17" applyAlignment="1" pivotButton="0" quotePrefix="0" xfId="0">
      <alignment vertical="top" wrapText="1"/>
    </xf>
    <xf numFmtId="0" fontId="22" fillId="14" borderId="16" applyAlignment="1" pivotButton="0" quotePrefix="0" xfId="0">
      <alignment vertical="top" wrapText="1"/>
    </xf>
    <xf numFmtId="0" fontId="19" fillId="14" borderId="19" applyAlignment="1" pivotButton="0" quotePrefix="0" xfId="0">
      <alignment vertical="top" wrapText="1"/>
    </xf>
    <xf numFmtId="0" fontId="18" fillId="5" borderId="13" applyAlignment="1" pivotButton="0" quotePrefix="0" xfId="0">
      <alignment horizontal="right" vertical="top" wrapText="1"/>
    </xf>
    <xf numFmtId="0" fontId="18" fillId="5" borderId="14" applyAlignment="1" pivotButton="0" quotePrefix="0" xfId="0">
      <alignment horizontal="center" vertical="top" wrapText="1"/>
    </xf>
    <xf numFmtId="175" fontId="18" fillId="7" borderId="16" applyAlignment="1" pivotButton="0" quotePrefix="0" xfId="0">
      <alignment horizontal="right" vertical="top" wrapText="1"/>
    </xf>
    <xf numFmtId="0" fontId="19" fillId="9" borderId="15" applyAlignment="1" pivotButton="0" quotePrefix="0" xfId="0">
      <alignment horizontal="center" vertical="top" wrapText="1"/>
    </xf>
    <xf numFmtId="0" fontId="19" fillId="9" borderId="16" applyAlignment="1" pivotButton="0" quotePrefix="0" xfId="0">
      <alignment vertical="top" wrapText="1"/>
    </xf>
    <xf numFmtId="175" fontId="19" fillId="9" borderId="16" applyAlignment="1" pivotButton="0" quotePrefix="0" xfId="0">
      <alignment horizontal="right" vertical="top" wrapText="1"/>
    </xf>
    <xf numFmtId="0" fontId="19" fillId="9" borderId="17" applyAlignment="1" pivotButton="0" quotePrefix="0" xfId="0">
      <alignment horizontal="center" vertical="top" wrapText="1"/>
    </xf>
    <xf numFmtId="175" fontId="19" fillId="0" borderId="16" applyAlignment="1" pivotButton="0" quotePrefix="0" xfId="0">
      <alignment horizontal="right" vertical="top" wrapText="1"/>
    </xf>
    <xf numFmtId="0" fontId="19" fillId="0" borderId="17" applyAlignment="1" pivotButton="0" quotePrefix="0" xfId="0">
      <alignment horizontal="center" vertical="top" wrapText="1"/>
    </xf>
    <xf numFmtId="164" fontId="19" fillId="0" borderId="16" applyAlignment="1" pivotButton="0" quotePrefix="0" xfId="0">
      <alignment vertical="top" wrapText="1"/>
    </xf>
    <xf numFmtId="0" fontId="21" fillId="0" borderId="16" applyAlignment="1" pivotButton="0" quotePrefix="0" xfId="0">
      <alignment vertical="top" wrapText="1"/>
    </xf>
    <xf numFmtId="3" fontId="21" fillId="0" borderId="16" applyAlignment="1" pivotButton="0" quotePrefix="0" xfId="0">
      <alignment vertical="top" wrapText="1"/>
    </xf>
    <xf numFmtId="1" fontId="19" fillId="0" borderId="16" applyAlignment="1" pivotButton="0" quotePrefix="0" xfId="0">
      <alignment vertical="top" wrapText="1"/>
    </xf>
    <xf numFmtId="164" fontId="21" fillId="0" borderId="16" applyAlignment="1" pivotButton="0" quotePrefix="0" xfId="0">
      <alignment vertical="top" wrapText="1"/>
    </xf>
    <xf numFmtId="0" fontId="27" fillId="6" borderId="15" applyAlignment="1" pivotButton="0" quotePrefix="0" xfId="0">
      <alignment vertical="top" wrapText="1"/>
    </xf>
    <xf numFmtId="0" fontId="27" fillId="6" borderId="16" applyAlignment="1" pivotButton="0" quotePrefix="0" xfId="0">
      <alignment vertical="top" wrapText="1"/>
    </xf>
    <xf numFmtId="0" fontId="27" fillId="6" borderId="17" applyAlignment="1" pivotButton="0" quotePrefix="0" xfId="0">
      <alignment vertical="top" wrapText="1"/>
    </xf>
    <xf numFmtId="3" fontId="22" fillId="6" borderId="16" applyAlignment="1" pivotButton="0" quotePrefix="0" xfId="0">
      <alignment vertical="top" wrapText="1"/>
    </xf>
    <xf numFmtId="164" fontId="22" fillId="6" borderId="16" applyAlignment="1" pivotButton="0" quotePrefix="0" xfId="0">
      <alignment vertical="top" wrapText="1"/>
    </xf>
    <xf numFmtId="0" fontId="19" fillId="0" borderId="15" applyAlignment="1" pivotButton="0" quotePrefix="0" xfId="0">
      <alignment vertical="top" wrapText="1"/>
    </xf>
    <xf numFmtId="3" fontId="19" fillId="0" borderId="16" applyAlignment="1" pivotButton="0" quotePrefix="0" xfId="0">
      <alignment vertical="top" wrapText="1"/>
    </xf>
    <xf numFmtId="165" fontId="19" fillId="0" borderId="16" applyAlignment="1" pivotButton="0" quotePrefix="0" xfId="0">
      <alignment vertical="top" wrapText="1"/>
    </xf>
    <xf numFmtId="0" fontId="7" fillId="0" borderId="0" applyAlignment="1" pivotButton="0" quotePrefix="0" xfId="0">
      <alignment vertical="top" wrapText="1"/>
    </xf>
    <xf numFmtId="3" fontId="19" fillId="0" borderId="19" applyAlignment="1" pivotButton="0" quotePrefix="0" xfId="0">
      <alignment vertical="top" wrapText="1"/>
    </xf>
    <xf numFmtId="3" fontId="21" fillId="0" borderId="19" applyAlignment="1" pivotButton="0" quotePrefix="0" xfId="0">
      <alignment vertical="top" wrapText="1"/>
    </xf>
    <xf numFmtId="0" fontId="21" fillId="0" borderId="17" applyAlignment="1" pivotButton="0" quotePrefix="0" xfId="0">
      <alignment vertical="top" wrapText="1"/>
    </xf>
    <xf numFmtId="0" fontId="19" fillId="15" borderId="0" pivotButton="0" quotePrefix="0" xfId="0"/>
    <xf numFmtId="0" fontId="28" fillId="15" borderId="0" applyAlignment="1" pivotButton="0" quotePrefix="0" xfId="0">
      <alignment horizontal="left"/>
    </xf>
    <xf numFmtId="0" fontId="8" fillId="15" borderId="0" applyAlignment="1" pivotButton="0" quotePrefix="0" xfId="0">
      <alignment horizontal="right"/>
    </xf>
    <xf numFmtId="0" fontId="30" fillId="15" borderId="0" pivotButton="0" quotePrefix="0" xfId="0"/>
    <xf numFmtId="0" fontId="29" fillId="15" borderId="0" applyAlignment="1" pivotButton="0" quotePrefix="0" xfId="0">
      <alignment horizontal="right"/>
    </xf>
    <xf numFmtId="0" fontId="12" fillId="5" borderId="0" applyAlignment="1" pivotButton="0" quotePrefix="0" xfId="0">
      <alignment horizontal="left" vertical="center"/>
    </xf>
    <xf numFmtId="0" fontId="31" fillId="5" borderId="0" applyAlignment="1" pivotButton="0" quotePrefix="0" xfId="0">
      <alignment horizontal="right" vertical="center"/>
    </xf>
    <xf numFmtId="0" fontId="12" fillId="5" borderId="0" applyAlignment="1" pivotButton="0" quotePrefix="0" xfId="0">
      <alignment horizontal="left" vertical="center" indent="1"/>
    </xf>
    <xf numFmtId="0" fontId="32" fillId="5" borderId="26" applyAlignment="1" pivotButton="0" quotePrefix="0" xfId="0">
      <alignment horizontal="center" vertical="center"/>
    </xf>
    <xf numFmtId="0" fontId="32" fillId="5" borderId="25" applyAlignment="1" pivotButton="0" quotePrefix="0" xfId="0">
      <alignment horizontal="center" vertical="center"/>
    </xf>
    <xf numFmtId="0" fontId="32" fillId="5" borderId="28" applyAlignment="1" pivotButton="0" quotePrefix="0" xfId="0">
      <alignment horizontal="center" vertical="center"/>
    </xf>
    <xf numFmtId="0" fontId="28" fillId="8" borderId="27" applyAlignment="1" pivotButton="0" quotePrefix="0" xfId="0">
      <alignment horizontal="center" vertical="center"/>
    </xf>
    <xf numFmtId="0" fontId="28" fillId="8" borderId="0" applyAlignment="1" pivotButton="0" quotePrefix="0" xfId="0">
      <alignment horizontal="center" vertical="center"/>
    </xf>
    <xf numFmtId="0" fontId="28" fillId="8" borderId="29" applyAlignment="1" pivotButton="0" quotePrefix="0" xfId="0">
      <alignment horizontal="center" vertical="center"/>
    </xf>
    <xf numFmtId="0" fontId="33" fillId="8" borderId="5" applyAlignment="1" pivotButton="0" quotePrefix="0" xfId="0">
      <alignment horizontal="center" vertical="center"/>
    </xf>
    <xf numFmtId="0" fontId="33" fillId="8" borderId="2" applyAlignment="1" pivotButton="0" quotePrefix="0" xfId="0">
      <alignment horizontal="center" vertical="center"/>
    </xf>
    <xf numFmtId="0" fontId="33" fillId="8" borderId="3" applyAlignment="1" pivotButton="0" quotePrefix="0" xfId="0">
      <alignment horizontal="center" vertical="center"/>
    </xf>
    <xf numFmtId="0" fontId="6" fillId="15" borderId="0" pivotButton="0" quotePrefix="0" xfId="0"/>
    <xf numFmtId="0" fontId="18" fillId="8" borderId="30" applyAlignment="1" pivotButton="0" quotePrefix="0" xfId="0">
      <alignment vertical="center"/>
    </xf>
    <xf numFmtId="0" fontId="18" fillId="8" borderId="31" applyAlignment="1" pivotButton="0" quotePrefix="0" xfId="0">
      <alignment vertical="center"/>
    </xf>
    <xf numFmtId="0" fontId="18" fillId="8" borderId="31" applyAlignment="1" pivotButton="0" quotePrefix="0" xfId="0">
      <alignment horizontal="right" vertical="center"/>
    </xf>
    <xf numFmtId="0" fontId="18" fillId="8" borderId="31" applyAlignment="1" pivotButton="0" quotePrefix="0" xfId="0">
      <alignment horizontal="center" vertical="center"/>
    </xf>
    <xf numFmtId="0" fontId="18" fillId="8" borderId="31" applyAlignment="1" pivotButton="0" quotePrefix="0" xfId="0">
      <alignment horizontal="left" vertical="center"/>
    </xf>
    <xf numFmtId="0" fontId="19" fillId="8" borderId="32" applyAlignment="1" pivotButton="0" quotePrefix="0" xfId="0">
      <alignment vertical="center"/>
    </xf>
    <xf numFmtId="0" fontId="19" fillId="16" borderId="34" applyAlignment="1" pivotButton="0" quotePrefix="0" xfId="0">
      <alignment vertical="center"/>
    </xf>
    <xf numFmtId="1" fontId="19" fillId="16" borderId="34" applyAlignment="1" pivotButton="0" quotePrefix="0" xfId="0">
      <alignment horizontal="right" vertical="center"/>
    </xf>
    <xf numFmtId="0" fontId="19" fillId="16" borderId="34" applyAlignment="1" pivotButton="0" quotePrefix="0" xfId="0">
      <alignment horizontal="center" vertical="center"/>
    </xf>
    <xf numFmtId="9" fontId="19" fillId="16" borderId="34" applyAlignment="1" pivotButton="0" quotePrefix="0" xfId="0">
      <alignment horizontal="right" vertical="center"/>
    </xf>
    <xf numFmtId="0" fontId="34" fillId="16" borderId="34" applyAlignment="1" pivotButton="0" quotePrefix="0" xfId="0">
      <alignment vertical="center"/>
    </xf>
    <xf numFmtId="0" fontId="19" fillId="16" borderId="35" applyAlignment="1" pivotButton="0" quotePrefix="0" xfId="0">
      <alignment vertical="center"/>
    </xf>
    <xf numFmtId="0" fontId="19" fillId="8" borderId="34" applyAlignment="1" pivotButton="0" quotePrefix="0" xfId="0">
      <alignment vertical="center"/>
    </xf>
    <xf numFmtId="1" fontId="19" fillId="8" borderId="34" applyAlignment="1" pivotButton="0" quotePrefix="0" xfId="0">
      <alignment horizontal="right" vertical="center"/>
    </xf>
    <xf numFmtId="0" fontId="19" fillId="8" borderId="34" applyAlignment="1" pivotButton="0" quotePrefix="0" xfId="0">
      <alignment horizontal="center" vertical="center"/>
    </xf>
    <xf numFmtId="9" fontId="19" fillId="8" borderId="34" applyAlignment="1" pivotButton="0" quotePrefix="0" xfId="0">
      <alignment horizontal="right" vertical="center"/>
    </xf>
    <xf numFmtId="0" fontId="34" fillId="8" borderId="34" applyAlignment="1" pivotButton="0" quotePrefix="0" xfId="0">
      <alignment vertical="center"/>
    </xf>
    <xf numFmtId="0" fontId="19" fillId="8" borderId="35" applyAlignment="1" pivotButton="0" quotePrefix="0" xfId="0">
      <alignment vertical="center"/>
    </xf>
    <xf numFmtId="2" fontId="19" fillId="16" borderId="34" applyAlignment="1" pivotButton="0" quotePrefix="0" xfId="0">
      <alignment horizontal="right" vertical="center"/>
    </xf>
    <xf numFmtId="164" fontId="19" fillId="8" borderId="34" applyAlignment="1" pivotButton="0" quotePrefix="0" xfId="0">
      <alignment horizontal="right" vertical="center"/>
    </xf>
    <xf numFmtId="164" fontId="19" fillId="16" borderId="34" applyAlignment="1" pivotButton="0" quotePrefix="0" xfId="0">
      <alignment horizontal="right" vertical="center"/>
    </xf>
    <xf numFmtId="0" fontId="35" fillId="16" borderId="34" applyAlignment="1" pivotButton="0" quotePrefix="0" xfId="0">
      <alignment vertical="center"/>
    </xf>
    <xf numFmtId="0" fontId="19" fillId="8" borderId="37" applyAlignment="1" pivotButton="0" quotePrefix="0" xfId="0">
      <alignment vertical="center"/>
    </xf>
    <xf numFmtId="1" fontId="19" fillId="8" borderId="37" applyAlignment="1" pivotButton="0" quotePrefix="0" xfId="0">
      <alignment horizontal="right" vertical="center"/>
    </xf>
    <xf numFmtId="0" fontId="19" fillId="8" borderId="37" applyAlignment="1" pivotButton="0" quotePrefix="0" xfId="0">
      <alignment horizontal="center" vertical="center"/>
    </xf>
    <xf numFmtId="9" fontId="19" fillId="8" borderId="37" applyAlignment="1" pivotButton="0" quotePrefix="0" xfId="0">
      <alignment horizontal="right" vertical="center"/>
    </xf>
    <xf numFmtId="0" fontId="34" fillId="8" borderId="37" applyAlignment="1" pivotButton="0" quotePrefix="0" xfId="0">
      <alignment vertical="center"/>
    </xf>
    <xf numFmtId="0" fontId="19" fillId="8" borderId="38" applyAlignment="1" pivotButton="0" quotePrefix="0" xfId="0">
      <alignment vertical="center"/>
    </xf>
    <xf numFmtId="0" fontId="6" fillId="15" borderId="0" applyAlignment="1" pivotButton="0" quotePrefix="0" xfId="0">
      <alignment vertical="center"/>
    </xf>
    <xf numFmtId="0" fontId="6" fillId="15" borderId="0" applyAlignment="1" pivotButton="0" quotePrefix="0" xfId="0">
      <alignment vertical="center" indent="1"/>
    </xf>
    <xf numFmtId="0" fontId="18" fillId="8" borderId="31" applyAlignment="1" pivotButton="0" quotePrefix="0" xfId="0">
      <alignment horizontal="left" vertical="center"/>
    </xf>
    <xf numFmtId="0" fontId="19" fillId="8" borderId="32" applyAlignment="1" pivotButton="0" quotePrefix="0" xfId="0">
      <alignment horizontal="left" vertical="center"/>
    </xf>
    <xf numFmtId="0" fontId="18" fillId="8" borderId="30" applyAlignment="1" pivotButton="0" quotePrefix="0" xfId="0">
      <alignment horizontal="left" vertical="center" indent="1"/>
    </xf>
    <xf numFmtId="0" fontId="19" fillId="16" borderId="33" applyAlignment="1" pivotButton="0" quotePrefix="0" xfId="0">
      <alignment vertical="center" indent="1"/>
    </xf>
    <xf numFmtId="0" fontId="19" fillId="8" borderId="33" applyAlignment="1" pivotButton="0" quotePrefix="0" xfId="0">
      <alignment vertical="center" indent="1"/>
    </xf>
    <xf numFmtId="0" fontId="19" fillId="8" borderId="36" applyAlignment="1" pivotButton="0" quotePrefix="0" xfId="0">
      <alignment vertical="center" indent="1"/>
    </xf>
    <xf numFmtId="0" fontId="6" fillId="15" borderId="0" applyAlignment="1" pivotButton="0" quotePrefix="0" xfId="0">
      <alignment indent="1"/>
    </xf>
    <xf numFmtId="0" fontId="18" fillId="8" borderId="32" applyAlignment="1" pivotButton="0" quotePrefix="0" xfId="0">
      <alignment horizontal="right" vertical="center"/>
    </xf>
    <xf numFmtId="3" fontId="19" fillId="16" borderId="34" applyAlignment="1" pivotButton="0" quotePrefix="0" xfId="0">
      <alignment horizontal="right" vertical="center"/>
    </xf>
    <xf numFmtId="9" fontId="19" fillId="16" borderId="35" applyAlignment="1" pivotButton="0" quotePrefix="0" xfId="0">
      <alignment horizontal="right" vertical="center"/>
    </xf>
    <xf numFmtId="3" fontId="19" fillId="8" borderId="34" applyAlignment="1" pivotButton="0" quotePrefix="0" xfId="0">
      <alignment horizontal="right" vertical="center"/>
    </xf>
    <xf numFmtId="9" fontId="19" fillId="8" borderId="35" applyAlignment="1" pivotButton="0" quotePrefix="0" xfId="0">
      <alignment horizontal="right" vertical="center"/>
    </xf>
    <xf numFmtId="0" fontId="19" fillId="16" borderId="35" applyAlignment="1" pivotButton="0" quotePrefix="0" xfId="0">
      <alignment horizontal="right" vertical="center"/>
    </xf>
    <xf numFmtId="164" fontId="19" fillId="8" borderId="37" applyAlignment="1" pivotButton="0" quotePrefix="0" xfId="0">
      <alignment horizontal="right" vertical="center"/>
    </xf>
    <xf numFmtId="0" fontId="19" fillId="8" borderId="38" applyAlignment="1" pivotButton="0" quotePrefix="0" xfId="0">
      <alignment horizontal="right" vertical="center"/>
    </xf>
    <xf numFmtId="0" fontId="18" fillId="8" borderId="30" applyAlignment="1" pivotButton="0" quotePrefix="0" xfId="0">
      <alignment vertical="center" indent="1"/>
    </xf>
    <xf numFmtId="0" fontId="12" fillId="5" borderId="0" applyAlignment="1" pivotButton="0" quotePrefix="0" xfId="0">
      <alignment vertical="center"/>
    </xf>
    <xf numFmtId="0" fontId="12" fillId="5" borderId="0" applyAlignment="1" pivotButton="0" quotePrefix="0" xfId="0">
      <alignment vertical="center" indent="1"/>
    </xf>
    <xf numFmtId="167" fontId="19" fillId="16" borderId="34" applyAlignment="1" pivotButton="0" quotePrefix="0" xfId="0">
      <alignment horizontal="right" vertical="center"/>
    </xf>
    <xf numFmtId="164" fontId="19" fillId="16" borderId="35" applyAlignment="1" pivotButton="0" quotePrefix="0" xfId="0">
      <alignment horizontal="right" vertical="center"/>
    </xf>
    <xf numFmtId="2" fontId="19" fillId="8" borderId="34" applyAlignment="1" pivotButton="0" quotePrefix="0" xfId="0">
      <alignment horizontal="right" vertical="center"/>
    </xf>
    <xf numFmtId="167" fontId="19" fillId="8" borderId="34" applyAlignment="1" pivotButton="0" quotePrefix="0" xfId="0">
      <alignment horizontal="right" vertical="center"/>
    </xf>
    <xf numFmtId="164" fontId="19" fillId="8" borderId="35" applyAlignment="1" pivotButton="0" quotePrefix="0" xfId="0">
      <alignment horizontal="right" vertical="center"/>
    </xf>
    <xf numFmtId="174" fontId="19" fillId="8" borderId="37" applyAlignment="1" pivotButton="0" quotePrefix="0" xfId="0">
      <alignment horizontal="right" vertical="center"/>
    </xf>
    <xf numFmtId="0" fontId="18" fillId="8" borderId="31" applyAlignment="1" pivotButton="0" quotePrefix="0" xfId="0">
      <alignment vertical="center"/>
    </xf>
    <xf numFmtId="0" fontId="35" fillId="16" borderId="34" applyAlignment="1" pivotButton="0" quotePrefix="0" xfId="0">
      <alignment vertical="center"/>
    </xf>
    <xf numFmtId="0" fontId="35" fillId="16" borderId="35" applyAlignment="1" pivotButton="0" quotePrefix="0" xfId="0">
      <alignment vertical="center"/>
    </xf>
    <xf numFmtId="0" fontId="35" fillId="8" borderId="34" applyAlignment="1" pivotButton="0" quotePrefix="0" xfId="0">
      <alignment vertical="center"/>
    </xf>
    <xf numFmtId="0" fontId="35" fillId="8" borderId="35" applyAlignment="1" pivotButton="0" quotePrefix="0" xfId="0">
      <alignment vertical="center"/>
    </xf>
    <xf numFmtId="0" fontId="34" fillId="16" borderId="34" applyAlignment="1" pivotButton="0" quotePrefix="0" xfId="0">
      <alignment vertical="center"/>
    </xf>
    <xf numFmtId="0" fontId="34" fillId="16" borderId="35" applyAlignment="1" pivotButton="0" quotePrefix="0" xfId="0">
      <alignment vertical="center"/>
    </xf>
    <xf numFmtId="0" fontId="34" fillId="8" borderId="37" applyAlignment="1" pivotButton="0" quotePrefix="0" xfId="0">
      <alignment vertical="center"/>
    </xf>
    <xf numFmtId="0" fontId="34" fillId="8" borderId="38" applyAlignment="1" pivotButton="0" quotePrefix="0" xfId="0">
      <alignment vertical="center"/>
    </xf>
    <xf numFmtId="9" fontId="28" fillId="8" borderId="27" applyAlignment="1" pivotButton="0" quotePrefix="0" xfId="0">
      <alignment horizontal="center" vertical="center"/>
    </xf>
    <xf numFmtId="9" fontId="28" fillId="8" borderId="29" applyAlignment="1" pivotButton="0" quotePrefix="0" xfId="0">
      <alignment horizontal="center" vertical="center"/>
    </xf>
    <xf numFmtId="0" fontId="36" fillId="8" borderId="34" applyAlignment="1" pivotButton="0" quotePrefix="0" xfId="0">
      <alignment vertical="center"/>
    </xf>
    <xf numFmtId="0" fontId="36" fillId="8" borderId="35" applyAlignment="1" pivotButton="0" quotePrefix="0" xfId="0">
      <alignment vertical="center"/>
    </xf>
    <xf numFmtId="174" fontId="19" fillId="16" borderId="34" applyAlignment="1" pivotButton="0" quotePrefix="0" xfId="0">
      <alignment horizontal="right" vertical="center"/>
    </xf>
    <xf numFmtId="174" fontId="19" fillId="8" borderId="34" applyAlignment="1" pivotButton="0" quotePrefix="0" xfId="0">
      <alignment horizontal="right" vertical="center"/>
    </xf>
    <xf numFmtId="0" fontId="34" fillId="8" borderId="34" applyAlignment="1" pivotButton="0" quotePrefix="0" xfId="0">
      <alignment vertical="center"/>
    </xf>
    <xf numFmtId="0" fontId="34" fillId="8" borderId="35" applyAlignment="1" pivotButton="0" quotePrefix="0" xfId="0">
      <alignment vertical="center"/>
    </xf>
    <xf numFmtId="0" fontId="35" fillId="8" borderId="37" applyAlignment="1" pivotButton="0" quotePrefix="0" xfId="0">
      <alignment vertical="center"/>
    </xf>
    <xf numFmtId="0" fontId="35" fillId="8" borderId="38" applyAlignment="1" pivotButton="0" quotePrefix="0" xfId="0">
      <alignment vertical="center"/>
    </xf>
    <xf numFmtId="0" fontId="37" fillId="15" borderId="0" applyAlignment="1" pivotButton="0" quotePrefix="0" xfId="0">
      <alignment vertical="center" wrapText="1" indent="1"/>
    </xf>
    <xf numFmtId="0" fontId="37" fillId="15" borderId="0" applyAlignment="1" pivotButton="0" quotePrefix="0" xfId="0">
      <alignment vertical="center" wrapText="1"/>
    </xf>
    <xf numFmtId="0" fontId="38" fillId="15" borderId="0" pivotButton="0" quotePrefix="0" xfId="0"/>
    <xf numFmtId="0" fontId="39" fillId="15" borderId="0" pivotButton="0" quotePrefix="0" xfId="0"/>
    <xf numFmtId="0" fontId="0" fillId="0" borderId="0" applyAlignment="1" pivotButton="0" quotePrefix="0" xfId="0">
      <alignment vertical="top" wrapText="1"/>
    </xf>
    <xf numFmtId="0" fontId="12" fillId="5" borderId="0" applyAlignment="1" pivotButton="0" quotePrefix="0" xfId="0">
      <alignment horizontal="left" vertical="top" wrapText="1" indent="1"/>
    </xf>
    <xf numFmtId="0" fontId="12" fillId="5" borderId="0" applyAlignment="1" pivotButton="0" quotePrefix="0" xfId="0">
      <alignment horizontal="left" vertical="top" wrapText="1"/>
    </xf>
    <xf numFmtId="0" fontId="14" fillId="5" borderId="0" applyAlignment="1" pivotButton="0" quotePrefix="0" xfId="0">
      <alignment vertical="top" wrapText="1"/>
    </xf>
    <xf numFmtId="0" fontId="19" fillId="0" borderId="13" applyAlignment="1" pivotButton="0" quotePrefix="0" xfId="0">
      <alignment vertical="top" wrapText="1"/>
    </xf>
    <xf numFmtId="0" fontId="19" fillId="10" borderId="13" applyAlignment="1" pivotButton="0" quotePrefix="0" xfId="0">
      <alignment vertical="top" wrapText="1"/>
    </xf>
    <xf numFmtId="0" fontId="19" fillId="0" borderId="14" applyAlignment="1" pivotButton="0" quotePrefix="0" xfId="0">
      <alignment vertical="top" wrapText="1"/>
    </xf>
    <xf numFmtId="0" fontId="19" fillId="8" borderId="17" applyAlignment="1" pivotButton="0" quotePrefix="0" xfId="0">
      <alignment vertical="top" wrapText="1"/>
    </xf>
    <xf numFmtId="0" fontId="22" fillId="6" borderId="19" applyAlignment="1" pivotButton="0" quotePrefix="0" xfId="0">
      <alignment vertical="top" wrapText="1"/>
    </xf>
    <xf numFmtId="0" fontId="19" fillId="8" borderId="20" applyAlignment="1" pivotButton="0" quotePrefix="0" xfId="0">
      <alignment vertical="top" wrapText="1"/>
    </xf>
    <xf numFmtId="0" fontId="21" fillId="0" borderId="20" applyAlignment="1" pivotButton="0" quotePrefix="0" xfId="0">
      <alignment vertical="top" wrapText="1"/>
    </xf>
    <xf numFmtId="9" fontId="21" fillId="0" borderId="19" applyAlignment="1" pivotButton="0" quotePrefix="0" xfId="0">
      <alignment vertical="top" wrapText="1"/>
    </xf>
    <xf numFmtId="3" fontId="19" fillId="14" borderId="16" applyAlignment="1" pivotButton="0" quotePrefix="0" xfId="0">
      <alignment vertical="top" wrapText="1"/>
    </xf>
    <xf numFmtId="164" fontId="19" fillId="14" borderId="16" applyAlignment="1" pivotButton="0" quotePrefix="0" xfId="0">
      <alignment vertical="top" wrapText="1"/>
    </xf>
    <xf numFmtId="9" fontId="19" fillId="0" borderId="16" applyAlignment="1" pivotButton="0" quotePrefix="0" xfId="0">
      <alignment vertical="top" wrapText="1"/>
    </xf>
    <xf numFmtId="9" fontId="19" fillId="14" borderId="16" applyAlignment="1" pivotButton="0" quotePrefix="0" xfId="0">
      <alignment vertical="top" wrapText="1"/>
    </xf>
    <xf numFmtId="3" fontId="19" fillId="14" borderId="19" applyAlignment="1" pivotButton="0" quotePrefix="0" xfId="0">
      <alignment vertical="top" wrapText="1"/>
    </xf>
    <xf numFmtId="9" fontId="19" fillId="0" borderId="19" applyAlignment="1" pivotButton="0" quotePrefix="0" xfId="0">
      <alignment vertical="top" wrapText="1"/>
    </xf>
    <xf numFmtId="9" fontId="21" fillId="0" borderId="16" applyAlignment="1" pivotButton="0" quotePrefix="0" xfId="0">
      <alignment vertical="top" wrapText="1"/>
    </xf>
    <xf numFmtId="167" fontId="21" fillId="0" borderId="16" applyAlignment="1" pivotButton="0" quotePrefix="0" xfId="0">
      <alignment vertical="top" wrapText="1"/>
    </xf>
    <xf numFmtId="3" fontId="19" fillId="0" borderId="40" applyAlignment="1" pivotButton="0" quotePrefix="0" xfId="0">
      <alignment vertical="top" wrapText="1"/>
    </xf>
    <xf numFmtId="0" fontId="19" fillId="0" borderId="40" applyAlignment="1" pivotButton="0" quotePrefix="0" xfId="0">
      <alignment vertical="top" wrapText="1"/>
    </xf>
    <xf numFmtId="0" fontId="21" fillId="0" borderId="40" applyAlignment="1" pivotButton="0" quotePrefix="0" xfId="0">
      <alignment vertical="top" wrapText="1"/>
    </xf>
    <xf numFmtId="3" fontId="19" fillId="0" borderId="24" applyAlignment="1" pivotButton="0" quotePrefix="0" xfId="0">
      <alignment vertical="top" wrapText="1"/>
    </xf>
    <xf numFmtId="0" fontId="40" fillId="17" borderId="15" applyAlignment="1" pivotButton="0" quotePrefix="0" xfId="0">
      <alignment wrapText="1"/>
    </xf>
    <xf numFmtId="0" fontId="40" fillId="17" borderId="16" applyAlignment="1" pivotButton="0" quotePrefix="0" xfId="0">
      <alignment wrapText="1"/>
    </xf>
    <xf numFmtId="0" fontId="40" fillId="17" borderId="17" applyAlignment="1" pivotButton="0" quotePrefix="0" xfId="0">
      <alignment wrapText="1"/>
    </xf>
    <xf numFmtId="0" fontId="18" fillId="5" borderId="15" applyAlignment="1" pivotButton="0" quotePrefix="0" xfId="0">
      <alignment horizontal="center"/>
    </xf>
    <xf numFmtId="0" fontId="18" fillId="5" borderId="16" applyAlignment="1" pivotButton="0" quotePrefix="0" xfId="0">
      <alignment horizontal="left"/>
    </xf>
    <xf numFmtId="0" fontId="18" fillId="5" borderId="16" applyAlignment="1" pivotButton="0" quotePrefix="0" xfId="0">
      <alignment horizontal="center"/>
    </xf>
    <xf numFmtId="0" fontId="18" fillId="5" borderId="17" applyAlignment="1" pivotButton="0" quotePrefix="0" xfId="0">
      <alignment horizontal="center"/>
    </xf>
    <xf numFmtId="0" fontId="19" fillId="9" borderId="19" pivotButton="0" quotePrefix="0" xfId="0"/>
    <xf numFmtId="0" fontId="19" fillId="9" borderId="15" applyAlignment="1" pivotButton="0" quotePrefix="0" xfId="0">
      <alignment horizontal="center"/>
    </xf>
    <xf numFmtId="0" fontId="19" fillId="0" borderId="15" applyAlignment="1" pivotButton="0" quotePrefix="0" xfId="0">
      <alignment horizontal="center"/>
    </xf>
    <xf numFmtId="0" fontId="19" fillId="9" borderId="18" applyAlignment="1" pivotButton="0" quotePrefix="0" xfId="0">
      <alignment horizontal="center"/>
    </xf>
    <xf numFmtId="3" fontId="19" fillId="9" borderId="16" applyAlignment="1" pivotButton="0" quotePrefix="0" xfId="0">
      <alignment horizontal="right"/>
    </xf>
    <xf numFmtId="3" fontId="19" fillId="9" borderId="17" applyAlignment="1" pivotButton="0" quotePrefix="0" xfId="0">
      <alignment horizontal="right"/>
    </xf>
    <xf numFmtId="3" fontId="19" fillId="0" borderId="16" applyAlignment="1" pivotButton="0" quotePrefix="0" xfId="0">
      <alignment horizontal="right"/>
    </xf>
    <xf numFmtId="3" fontId="19" fillId="0" borderId="17" applyAlignment="1" pivotButton="0" quotePrefix="0" xfId="0">
      <alignment horizontal="right"/>
    </xf>
    <xf numFmtId="2" fontId="19" fillId="9" borderId="16" applyAlignment="1" pivotButton="0" quotePrefix="0" xfId="0">
      <alignment horizontal="right"/>
    </xf>
    <xf numFmtId="2" fontId="19" fillId="9" borderId="17" applyAlignment="1" pivotButton="0" quotePrefix="0" xfId="0">
      <alignment horizontal="right"/>
    </xf>
    <xf numFmtId="9" fontId="19" fillId="0" borderId="16" applyAlignment="1" pivotButton="0" quotePrefix="0" xfId="0">
      <alignment horizontal="right"/>
    </xf>
    <xf numFmtId="9" fontId="19" fillId="0" borderId="17" applyAlignment="1" pivotButton="0" quotePrefix="0" xfId="0">
      <alignment horizontal="right"/>
    </xf>
    <xf numFmtId="9" fontId="19" fillId="9" borderId="16" applyAlignment="1" pivotButton="0" quotePrefix="0" xfId="0">
      <alignment horizontal="right"/>
    </xf>
    <xf numFmtId="9" fontId="19" fillId="9" borderId="17" applyAlignment="1" pivotButton="0" quotePrefix="0" xfId="0">
      <alignment horizontal="right"/>
    </xf>
    <xf numFmtId="2" fontId="19" fillId="0" borderId="16" applyAlignment="1" pivotButton="0" quotePrefix="0" xfId="0">
      <alignment horizontal="right"/>
    </xf>
    <xf numFmtId="2" fontId="19" fillId="0" borderId="17" applyAlignment="1" pivotButton="0" quotePrefix="0" xfId="0">
      <alignment horizontal="right"/>
    </xf>
    <xf numFmtId="3" fontId="19" fillId="9" borderId="19" applyAlignment="1" pivotButton="0" quotePrefix="0" xfId="0">
      <alignment horizontal="right"/>
    </xf>
    <xf numFmtId="3" fontId="19" fillId="9" borderId="20" applyAlignment="1" pivotButton="0" quotePrefix="0" xfId="0">
      <alignment horizontal="right"/>
    </xf>
    <xf numFmtId="0" fontId="3" fillId="7" borderId="0" applyAlignment="1" pivotButton="0" quotePrefix="0" xfId="0">
      <alignment horizontal="left" vertical="center" wrapText="1" indent="1"/>
    </xf>
    <xf numFmtId="0" fontId="19" fillId="0" borderId="16" applyAlignment="1" pivotButton="0" quotePrefix="1" xfId="0">
      <alignment vertical="top" wrapText="1"/>
    </xf>
    <xf numFmtId="1" fontId="19" fillId="14" borderId="19" applyAlignment="1" pivotButton="0" quotePrefix="0" xfId="0">
      <alignment vertical="top" wrapText="1"/>
    </xf>
    <xf numFmtId="0" fontId="18" fillId="5" borderId="42" applyAlignment="1" pivotButton="0" quotePrefix="0" xfId="0">
      <alignment vertical="top" wrapText="1"/>
    </xf>
    <xf numFmtId="0" fontId="18" fillId="5" borderId="43" applyAlignment="1" pivotButton="0" quotePrefix="0" xfId="0">
      <alignment vertical="top" wrapText="1"/>
    </xf>
    <xf numFmtId="0" fontId="19" fillId="16" borderId="16" applyAlignment="1" pivotButton="0" quotePrefix="0" xfId="0">
      <alignment vertical="top" wrapText="1"/>
    </xf>
    <xf numFmtId="176" fontId="19" fillId="16" borderId="16" applyAlignment="1" pivotButton="0" quotePrefix="0" xfId="0">
      <alignment vertical="top" wrapText="1"/>
    </xf>
    <xf numFmtId="0" fontId="19" fillId="16" borderId="17" applyAlignment="1" pivotButton="0" quotePrefix="0" xfId="0">
      <alignment vertical="top" wrapText="1"/>
    </xf>
    <xf numFmtId="164" fontId="19" fillId="16" borderId="16" applyAlignment="1" pivotButton="0" quotePrefix="0" xfId="0">
      <alignment vertical="top" wrapText="1"/>
    </xf>
    <xf numFmtId="0" fontId="19" fillId="16" borderId="16" applyAlignment="1" pivotButton="0" quotePrefix="1" xfId="0">
      <alignment vertical="top" wrapText="1"/>
    </xf>
    <xf numFmtId="3" fontId="19" fillId="16" borderId="16" applyAlignment="1" pivotButton="0" quotePrefix="0" xfId="0">
      <alignment vertical="top" wrapText="1"/>
    </xf>
    <xf numFmtId="0" fontId="19" fillId="0" borderId="0" applyAlignment="1" pivotButton="0" quotePrefix="0" xfId="0">
      <alignment vertical="top"/>
    </xf>
    <xf numFmtId="0" fontId="22" fillId="0" borderId="0" applyAlignment="1" pivotButton="0" quotePrefix="0" xfId="0">
      <alignment horizontal="center" vertical="top"/>
    </xf>
    <xf numFmtId="0" fontId="19" fillId="0" borderId="12" applyAlignment="1" pivotButton="0" quotePrefix="0" xfId="0">
      <alignment vertical="top"/>
    </xf>
    <xf numFmtId="0" fontId="19" fillId="0" borderId="15" applyAlignment="1" pivotButton="0" quotePrefix="0" xfId="0">
      <alignment vertical="top"/>
    </xf>
    <xf numFmtId="0" fontId="19" fillId="0" borderId="18" applyAlignment="1" pivotButton="0" quotePrefix="0" xfId="0">
      <alignment vertical="top"/>
    </xf>
    <xf numFmtId="0" fontId="22" fillId="12" borderId="0" applyAlignment="1" pivotButton="0" quotePrefix="0" xfId="0">
      <alignment horizontal="center" vertical="top"/>
    </xf>
    <xf numFmtId="0" fontId="18" fillId="5" borderId="41" applyAlignment="1" pivotButton="0" quotePrefix="0" xfId="0">
      <alignment vertical="top"/>
    </xf>
    <xf numFmtId="0" fontId="22" fillId="16" borderId="15" applyAlignment="1" pivotButton="0" quotePrefix="0" xfId="0">
      <alignment horizontal="center" vertical="top"/>
    </xf>
    <xf numFmtId="0" fontId="22" fillId="0" borderId="15" applyAlignment="1" pivotButton="0" quotePrefix="0" xfId="0">
      <alignment horizontal="center" vertical="top"/>
    </xf>
    <xf numFmtId="0" fontId="22" fillId="0" borderId="18" applyAlignment="1" pivotButton="0" quotePrefix="0" xfId="0">
      <alignment horizontal="center" vertical="top"/>
    </xf>
    <xf numFmtId="0" fontId="19" fillId="0" borderId="39" applyAlignment="1" pivotButton="0" quotePrefix="0" xfId="0">
      <alignment vertical="top"/>
    </xf>
    <xf numFmtId="0" fontId="19" fillId="0" borderId="0" pivotButton="0" quotePrefix="0" xfId="0"/>
    <xf numFmtId="0" fontId="19" fillId="15" borderId="0" applyAlignment="1" pivotButton="0" quotePrefix="0" xfId="0">
      <alignment vertical="top" wrapText="1"/>
    </xf>
    <xf numFmtId="0" fontId="28" fillId="15" borderId="0" applyAlignment="1" pivotButton="0" quotePrefix="0" xfId="0">
      <alignment vertical="top" wrapText="1"/>
    </xf>
    <xf numFmtId="0" fontId="30" fillId="15" borderId="0" applyAlignment="1" pivotButton="0" quotePrefix="0" xfId="0">
      <alignment vertical="top" wrapText="1"/>
    </xf>
    <xf numFmtId="0" fontId="37" fillId="15" borderId="0" applyAlignment="1" pivotButton="0" quotePrefix="0" xfId="0">
      <alignment vertical="top" wrapText="1"/>
    </xf>
    <xf numFmtId="0" fontId="37" fillId="15" borderId="0" applyAlignment="1" pivotButton="0" quotePrefix="0" xfId="0">
      <alignment vertical="top" wrapText="1" indent="1"/>
    </xf>
    <xf numFmtId="0" fontId="42" fillId="8" borderId="0" applyAlignment="1" pivotButton="0" quotePrefix="0" xfId="0">
      <alignment vertical="top" wrapText="1"/>
    </xf>
    <xf numFmtId="0" fontId="41" fillId="8" borderId="25" applyAlignment="1" pivotButton="0" quotePrefix="0" xfId="0">
      <alignment vertical="top" wrapText="1"/>
    </xf>
    <xf numFmtId="0" fontId="42" fillId="8" borderId="2" applyAlignment="1" pivotButton="0" quotePrefix="0" xfId="0">
      <alignment vertical="top" wrapText="1"/>
    </xf>
    <xf numFmtId="0" fontId="41" fillId="8" borderId="26" applyAlignment="1" pivotButton="0" quotePrefix="0" xfId="0">
      <alignment vertical="top" wrapText="1" indent="1"/>
    </xf>
    <xf numFmtId="0" fontId="42" fillId="8" borderId="5" applyAlignment="1" pivotButton="0" quotePrefix="0" xfId="0">
      <alignment vertical="top" wrapText="1" indent="1"/>
    </xf>
    <xf numFmtId="0" fontId="41" fillId="8" borderId="28" applyAlignment="1" pivotButton="0" quotePrefix="0" xfId="0">
      <alignment vertical="top" wrapText="1"/>
    </xf>
    <xf numFmtId="0" fontId="42" fillId="8" borderId="3" applyAlignment="1" pivotButton="0" quotePrefix="0" xfId="0">
      <alignment vertical="top" wrapText="1"/>
    </xf>
    <xf numFmtId="0" fontId="19" fillId="15" borderId="0" applyAlignment="1" pivotButton="0" quotePrefix="0" xfId="0">
      <alignment vertical="top" wrapText="1"/>
    </xf>
    <xf numFmtId="0" fontId="18" fillId="5" borderId="25" applyAlignment="1" pivotButton="0" quotePrefix="0" xfId="0">
      <alignment vertical="top" wrapText="1"/>
    </xf>
    <xf numFmtId="0" fontId="43" fillId="8" borderId="2" applyAlignment="1" pivotButton="0" quotePrefix="0" xfId="0">
      <alignment vertical="top" wrapText="1"/>
    </xf>
    <xf numFmtId="0" fontId="19" fillId="15" borderId="27" applyAlignment="1" pivotButton="0" quotePrefix="0" xfId="0">
      <alignment vertical="top" wrapText="1"/>
    </xf>
    <xf numFmtId="0" fontId="43" fillId="8" borderId="5" applyAlignment="1" pivotButton="0" quotePrefix="0" xfId="0">
      <alignment vertical="top" wrapText="1" indent="1"/>
    </xf>
    <xf numFmtId="0" fontId="18" fillId="5" borderId="28" applyAlignment="1" pivotButton="0" quotePrefix="0" xfId="0">
      <alignment vertical="top" wrapText="1"/>
    </xf>
    <xf numFmtId="0" fontId="19" fillId="15" borderId="29" applyAlignment="1" pivotButton="0" quotePrefix="0" xfId="0">
      <alignment vertical="top" wrapText="1"/>
    </xf>
    <xf numFmtId="0" fontId="43" fillId="8" borderId="3" applyAlignment="1" pivotButton="0" quotePrefix="0" xfId="0">
      <alignment vertical="top" wrapText="1"/>
    </xf>
    <xf numFmtId="0" fontId="6" fillId="8" borderId="0" applyAlignment="1" pivotButton="0" quotePrefix="0" xfId="0">
      <alignment vertical="top" wrapText="1"/>
    </xf>
    <xf numFmtId="0" fontId="6" fillId="8" borderId="27" applyAlignment="1" pivotButton="0" quotePrefix="0" xfId="0">
      <alignment vertical="top" wrapText="1" indent="1"/>
    </xf>
    <xf numFmtId="0" fontId="42" fillId="8" borderId="27" applyAlignment="1" pivotButton="0" quotePrefix="0" xfId="0">
      <alignment vertical="top" wrapText="1" indent="1"/>
    </xf>
    <xf numFmtId="0" fontId="6" fillId="8" borderId="29" applyAlignment="1" pivotButton="0" quotePrefix="0" xfId="0">
      <alignment vertical="top" wrapText="1"/>
    </xf>
    <xf numFmtId="0" fontId="42" fillId="8" borderId="29" applyAlignment="1" pivotButton="0" quotePrefix="0" xfId="0">
      <alignment vertical="top" wrapText="1"/>
    </xf>
    <xf numFmtId="0" fontId="44" fillId="8" borderId="0" applyAlignment="1" pivotButton="0" quotePrefix="0" xfId="0">
      <alignment vertical="top" wrapText="1"/>
    </xf>
    <xf numFmtId="0" fontId="18" fillId="18" borderId="44" applyAlignment="1" pivotButton="0" quotePrefix="0" xfId="0">
      <alignment vertical="top" wrapText="1"/>
    </xf>
    <xf numFmtId="0" fontId="44" fillId="8" borderId="27" applyAlignment="1" pivotButton="0" quotePrefix="0" xfId="0">
      <alignment vertical="top" wrapText="1" indent="1"/>
    </xf>
    <xf numFmtId="0" fontId="18" fillId="18" borderId="46" applyAlignment="1" pivotButton="0" quotePrefix="0" xfId="0">
      <alignment vertical="top" wrapText="1"/>
    </xf>
    <xf numFmtId="0" fontId="44" fillId="8" borderId="29" applyAlignment="1" pivotButton="0" quotePrefix="0" xfId="0">
      <alignment vertical="top" wrapText="1"/>
    </xf>
    <xf numFmtId="0" fontId="18" fillId="5" borderId="0" applyAlignment="1" pivotButton="0" quotePrefix="0" xfId="0">
      <alignment vertical="center" wrapText="1" indent="1"/>
    </xf>
    <xf numFmtId="0" fontId="18" fillId="5" borderId="26" applyAlignment="1" pivotButton="0" quotePrefix="0" xfId="0">
      <alignment vertical="center" wrapText="1" indent="1"/>
    </xf>
    <xf numFmtId="0" fontId="18" fillId="18" borderId="45" applyAlignment="1" pivotButton="0" quotePrefix="0" xfId="0">
      <alignment vertical="center" wrapText="1" indent="1"/>
    </xf>
    <xf numFmtId="0" fontId="19" fillId="19" borderId="0" applyAlignment="1" pivotButton="0" quotePrefix="0" xfId="0">
      <alignment vertical="top" wrapText="1"/>
    </xf>
    <xf numFmtId="0" fontId="19" fillId="19" borderId="0" applyAlignment="1" pivotButton="0" quotePrefix="0" xfId="0">
      <alignment vertical="top"/>
    </xf>
    <xf numFmtId="0" fontId="18" fillId="8" borderId="30" applyAlignment="1" pivotButton="0" quotePrefix="0" xfId="0">
      <alignment horizontal="center" vertical="center" wrapText="1"/>
    </xf>
    <xf numFmtId="0" fontId="18" fillId="8" borderId="31" applyAlignment="1" pivotButton="0" quotePrefix="0" xfId="0">
      <alignment vertical="center" wrapText="1"/>
    </xf>
    <xf numFmtId="0" fontId="18" fillId="8" borderId="32" applyAlignment="1" pivotButton="0" quotePrefix="0" xfId="0">
      <alignment vertical="center" wrapText="1"/>
    </xf>
    <xf numFmtId="0" fontId="8" fillId="16" borderId="33" applyAlignment="1" pivotButton="0" quotePrefix="0" xfId="0">
      <alignment horizontal="center" vertical="center" wrapText="1"/>
    </xf>
    <xf numFmtId="0" fontId="8" fillId="8" borderId="33" applyAlignment="1" pivotButton="0" quotePrefix="0" xfId="0">
      <alignment horizontal="center" vertical="center" wrapText="1"/>
    </xf>
    <xf numFmtId="0" fontId="8" fillId="8" borderId="36" applyAlignment="1" pivotButton="0" quotePrefix="0" xfId="0">
      <alignment horizontal="center" vertical="center" wrapText="1"/>
    </xf>
    <xf numFmtId="0" fontId="45" fillId="16" borderId="34" applyAlignment="1" pivotButton="0" quotePrefix="0" xfId="2">
      <alignment vertical="center" wrapText="1" indent="1"/>
    </xf>
    <xf numFmtId="0" fontId="45" fillId="8" borderId="34" applyAlignment="1" pivotButton="0" quotePrefix="0" xfId="2">
      <alignment vertical="center" wrapText="1" indent="1"/>
    </xf>
    <xf numFmtId="0" fontId="45" fillId="8" borderId="37" applyAlignment="1" pivotButton="0" quotePrefix="0" xfId="2">
      <alignment vertical="center" wrapText="1" indent="1"/>
    </xf>
    <xf numFmtId="0" fontId="42" fillId="16" borderId="34" applyAlignment="1" pivotButton="0" quotePrefix="0" xfId="0">
      <alignment vertical="center" wrapText="1" indent="1"/>
    </xf>
    <xf numFmtId="0" fontId="42" fillId="16" borderId="35" applyAlignment="1" pivotButton="0" quotePrefix="0" xfId="0">
      <alignment vertical="center" wrapText="1" indent="1"/>
    </xf>
    <xf numFmtId="0" fontId="42" fillId="8" borderId="34" applyAlignment="1" pivotButton="0" quotePrefix="0" xfId="0">
      <alignment vertical="center" wrapText="1" indent="1"/>
    </xf>
    <xf numFmtId="0" fontId="42" fillId="8" borderId="35" applyAlignment="1" pivotButton="0" quotePrefix="0" xfId="0">
      <alignment vertical="center" wrapText="1" indent="1"/>
    </xf>
    <xf numFmtId="0" fontId="42" fillId="8" borderId="37" applyAlignment="1" pivotButton="0" quotePrefix="0" xfId="0">
      <alignment vertical="center" wrapText="1" indent="1"/>
    </xf>
    <xf numFmtId="0" fontId="42" fillId="8" borderId="38" applyAlignment="1" pivotButton="0" quotePrefix="0" xfId="0">
      <alignment vertical="center" wrapText="1" indent="1"/>
    </xf>
    <xf numFmtId="0" fontId="41" fillId="8" borderId="49" applyAlignment="1" pivotButton="0" quotePrefix="0" xfId="0">
      <alignment vertical="top" wrapText="1" indent="1"/>
    </xf>
    <xf numFmtId="0" fontId="0" fillId="0" borderId="25" pivotButton="0" quotePrefix="0" xfId="0"/>
    <xf numFmtId="0" fontId="0" fillId="0" borderId="28" pivotButton="0" quotePrefix="0" xfId="0"/>
    <xf numFmtId="0" fontId="41" fillId="8" borderId="0" applyAlignment="1" pivotButton="0" quotePrefix="0" xfId="0">
      <alignment vertical="top" wrapText="1" indent="1"/>
    </xf>
    <xf numFmtId="0" fontId="42" fillId="8" borderId="4" applyAlignment="1" pivotButton="0" quotePrefix="0" xfId="0">
      <alignment vertical="top" wrapText="1" indent="1"/>
    </xf>
    <xf numFmtId="0" fontId="0" fillId="0" borderId="2" pivotButton="0" quotePrefix="0" xfId="0"/>
    <xf numFmtId="0" fontId="0" fillId="0" borderId="3" pivotButton="0" quotePrefix="0" xfId="0"/>
    <xf numFmtId="0" fontId="42" fillId="8" borderId="0" applyAlignment="1" pivotButton="0" quotePrefix="0" xfId="0">
      <alignment vertical="top" wrapText="1" indent="1"/>
    </xf>
    <xf numFmtId="0" fontId="46" fillId="19" borderId="0" applyAlignment="1" pivotButton="0" quotePrefix="0" xfId="0">
      <alignment vertical="top"/>
    </xf>
    <xf numFmtId="0" fontId="46" fillId="19" borderId="0" applyAlignment="1" pivotButton="0" quotePrefix="0" xfId="0">
      <alignment vertical="top" wrapText="1"/>
    </xf>
    <xf numFmtId="0" fontId="18" fillId="5" borderId="49" applyAlignment="1" pivotButton="0" quotePrefix="0" xfId="0">
      <alignment vertical="center" wrapText="1" indent="1"/>
    </xf>
    <xf numFmtId="0" fontId="43" fillId="8" borderId="4" applyAlignment="1" pivotButton="0" quotePrefix="0" xfId="0">
      <alignment vertical="top" wrapText="1" indent="1"/>
    </xf>
    <xf numFmtId="0" fontId="6" fillId="8" borderId="50" applyAlignment="1" pivotButton="0" quotePrefix="0" xfId="0">
      <alignment vertical="top" wrapText="1" indent="1"/>
    </xf>
    <xf numFmtId="0" fontId="0" fillId="0" borderId="29" pivotButton="0" quotePrefix="0" xfId="0"/>
    <xf numFmtId="0" fontId="42" fillId="8" borderId="50" applyAlignment="1" pivotButton="0" quotePrefix="0" xfId="0">
      <alignment vertical="top" wrapText="1" indent="1"/>
    </xf>
    <xf numFmtId="0" fontId="18" fillId="18" borderId="51" applyAlignment="1" pivotButton="0" quotePrefix="0" xfId="0">
      <alignment vertical="center" wrapText="1" indent="1"/>
    </xf>
    <xf numFmtId="0" fontId="0" fillId="0" borderId="44" pivotButton="0" quotePrefix="0" xfId="0"/>
    <xf numFmtId="0" fontId="0" fillId="0" borderId="46" pivotButton="0" quotePrefix="0" xfId="0"/>
    <xf numFmtId="0" fontId="44" fillId="8" borderId="50" applyAlignment="1" pivotButton="0" quotePrefix="0" xfId="0">
      <alignment vertical="top" wrapText="1" indent="1"/>
    </xf>
    <xf numFmtId="0" fontId="0" fillId="0" borderId="31" pivotButton="0" quotePrefix="0" xfId="0"/>
    <xf numFmtId="0" fontId="0" fillId="0" borderId="32" pivotButton="0" quotePrefix="0" xfId="0"/>
    <xf numFmtId="0" fontId="0" fillId="0" borderId="34" pivotButton="0" quotePrefix="0" xfId="0"/>
    <xf numFmtId="0" fontId="0" fillId="0" borderId="35" pivotButton="0" quotePrefix="0" xfId="0"/>
    <xf numFmtId="0" fontId="0" fillId="0" borderId="37" pivotButton="0" quotePrefix="0" xfId="0"/>
    <xf numFmtId="0" fontId="0" fillId="0" borderId="38" pivotButton="0" quotePrefix="0" xfId="0"/>
    <xf numFmtId="0" fontId="0" fillId="0" borderId="54" pivotButton="0" quotePrefix="0" xfId="0"/>
    <xf numFmtId="0" fontId="0" fillId="0" borderId="55" pivotButton="0" quotePrefix="0" xfId="0"/>
    <xf numFmtId="173" fontId="2" fillId="0" borderId="0" pivotButton="0" quotePrefix="0" xfId="0"/>
    <xf numFmtId="164" fontId="2" fillId="0" borderId="0" pivotButton="0" quotePrefix="0" xfId="0"/>
    <xf numFmtId="164" fontId="26" fillId="0" borderId="0" pivotButton="0" quotePrefix="0" xfId="0"/>
    <xf numFmtId="164" fontId="0" fillId="0" borderId="0" pivotButton="0" quotePrefix="0" xfId="0"/>
    <xf numFmtId="165" fontId="26" fillId="0" borderId="0" pivotButton="0" quotePrefix="0" xfId="0"/>
    <xf numFmtId="165" fontId="2" fillId="0" borderId="0" pivotButton="0" quotePrefix="0" xfId="0"/>
    <xf numFmtId="165" fontId="0" fillId="0" borderId="0" pivotButton="0" quotePrefix="0" xfId="0"/>
    <xf numFmtId="0" fontId="0" fillId="0" borderId="56" pivotButton="0" quotePrefix="0" xfId="0"/>
    <xf numFmtId="0" fontId="0" fillId="0" borderId="12" pivotButton="0" quotePrefix="0" xfId="0"/>
    <xf numFmtId="164" fontId="2" fillId="0" borderId="16" applyAlignment="1" pivotButton="0" quotePrefix="0" xfId="0">
      <alignment horizontal="right"/>
    </xf>
    <xf numFmtId="0" fontId="0" fillId="0" borderId="58" pivotButton="0" quotePrefix="0" xfId="0"/>
    <xf numFmtId="164" fontId="13" fillId="10" borderId="16" applyAlignment="1" pivotButton="0" quotePrefix="0" xfId="0">
      <alignment horizontal="right"/>
    </xf>
    <xf numFmtId="166" fontId="19" fillId="9" borderId="16" pivotButton="0" quotePrefix="0" xfId="0"/>
    <xf numFmtId="166" fontId="19" fillId="0" borderId="16" pivotButton="0" quotePrefix="0" xfId="0"/>
    <xf numFmtId="167" fontId="19" fillId="9" borderId="16" pivotButton="0" quotePrefix="0" xfId="0"/>
    <xf numFmtId="167" fontId="19" fillId="0" borderId="16" pivotButton="0" quotePrefix="0" xfId="0"/>
    <xf numFmtId="168" fontId="19" fillId="9" borderId="16" pivotButton="0" quotePrefix="0" xfId="0"/>
    <xf numFmtId="168" fontId="19" fillId="0" borderId="16" pivotButton="0" quotePrefix="0" xfId="0"/>
    <xf numFmtId="164" fontId="21" fillId="0" borderId="16" pivotButton="0" quotePrefix="0" xfId="0"/>
    <xf numFmtId="169" fontId="19" fillId="0" borderId="16" pivotButton="0" quotePrefix="0" xfId="0"/>
    <xf numFmtId="169" fontId="19" fillId="0" borderId="17" pivotButton="0" quotePrefix="0" xfId="0"/>
    <xf numFmtId="167" fontId="19" fillId="0" borderId="17" pivotButton="0" quotePrefix="0" xfId="0"/>
    <xf numFmtId="167" fontId="22" fillId="10" borderId="16" pivotButton="0" quotePrefix="0" xfId="0"/>
    <xf numFmtId="167" fontId="22" fillId="10" borderId="17" pivotButton="0" quotePrefix="0" xfId="0"/>
    <xf numFmtId="170" fontId="22" fillId="10" borderId="16" pivotButton="0" quotePrefix="0" xfId="0"/>
    <xf numFmtId="170" fontId="22" fillId="10" borderId="17" pivotButton="0" quotePrefix="0" xfId="0"/>
    <xf numFmtId="171" fontId="21" fillId="0" borderId="16" pivotButton="0" quotePrefix="0" xfId="0"/>
    <xf numFmtId="171" fontId="21" fillId="0" borderId="17" pivotButton="0" quotePrefix="0" xfId="0"/>
    <xf numFmtId="167" fontId="22" fillId="11" borderId="16" pivotButton="0" quotePrefix="0" xfId="0"/>
    <xf numFmtId="167" fontId="22" fillId="11" borderId="17" pivotButton="0" quotePrefix="0" xfId="0"/>
    <xf numFmtId="172" fontId="19" fillId="0" borderId="16" pivotButton="0" quotePrefix="0" xfId="0"/>
    <xf numFmtId="172" fontId="19" fillId="0" borderId="17" pivotButton="0" quotePrefix="0" xfId="0"/>
    <xf numFmtId="172" fontId="22" fillId="12" borderId="16" pivotButton="0" quotePrefix="0" xfId="0"/>
    <xf numFmtId="172" fontId="22" fillId="13" borderId="16" pivotButton="0" quotePrefix="0" xfId="0"/>
    <xf numFmtId="172" fontId="22" fillId="13" borderId="17" pivotButton="0" quotePrefix="0" xfId="0"/>
    <xf numFmtId="170" fontId="22" fillId="6" borderId="16" pivotButton="0" quotePrefix="0" xfId="0"/>
    <xf numFmtId="170" fontId="22" fillId="6" borderId="17" pivotButton="0" quotePrefix="0" xfId="0"/>
    <xf numFmtId="0" fontId="0" fillId="0" borderId="59" pivotButton="0" quotePrefix="0" xfId="0"/>
    <xf numFmtId="0" fontId="0" fillId="0" borderId="21" pivotButton="0" quotePrefix="0" xfId="0"/>
    <xf numFmtId="164" fontId="21" fillId="0" borderId="16" applyAlignment="1" pivotButton="0" quotePrefix="0" xfId="0">
      <alignment vertical="top" wrapText="1"/>
    </xf>
    <xf numFmtId="164" fontId="19" fillId="16" borderId="16" applyAlignment="1" pivotButton="0" quotePrefix="0" xfId="0">
      <alignment vertical="top" wrapText="1"/>
    </xf>
    <xf numFmtId="164" fontId="19" fillId="14" borderId="16" applyAlignment="1" pivotButton="0" quotePrefix="0" xfId="0">
      <alignment vertical="top" wrapText="1"/>
    </xf>
    <xf numFmtId="164" fontId="19" fillId="0" borderId="16" applyAlignment="1" pivotButton="0" quotePrefix="0" xfId="0">
      <alignment vertical="top" wrapText="1"/>
    </xf>
    <xf numFmtId="167" fontId="21" fillId="0" borderId="16" applyAlignment="1" pivotButton="0" quotePrefix="0" xfId="0">
      <alignment vertical="top" wrapText="1"/>
    </xf>
    <xf numFmtId="164" fontId="22" fillId="6" borderId="16" applyAlignment="1" pivotButton="0" quotePrefix="0" xfId="0">
      <alignment vertical="top" wrapText="1"/>
    </xf>
    <xf numFmtId="165" fontId="19" fillId="0" borderId="16" applyAlignment="1" pivotButton="0" quotePrefix="0" xfId="0">
      <alignment vertical="top" wrapText="1"/>
    </xf>
    <xf numFmtId="0" fontId="32" fillId="5" borderId="49" applyAlignment="1" pivotButton="0" quotePrefix="0" xfId="0">
      <alignment horizontal="center" vertical="center"/>
    </xf>
    <xf numFmtId="0" fontId="28" fillId="8" borderId="50" applyAlignment="1" pivotButton="0" quotePrefix="0" xfId="0">
      <alignment horizontal="center" vertical="center"/>
    </xf>
    <xf numFmtId="0" fontId="33" fillId="8" borderId="4" applyAlignment="1" pivotButton="0" quotePrefix="0" xfId="0">
      <alignment horizontal="center" vertical="center"/>
    </xf>
    <xf numFmtId="164" fontId="19" fillId="8" borderId="34" applyAlignment="1" pivotButton="0" quotePrefix="0" xfId="0">
      <alignment horizontal="right" vertical="center"/>
    </xf>
    <xf numFmtId="164" fontId="19" fillId="16" borderId="34" applyAlignment="1" pivotButton="0" quotePrefix="0" xfId="0">
      <alignment horizontal="right" vertical="center"/>
    </xf>
    <xf numFmtId="164" fontId="19" fillId="8" borderId="37" applyAlignment="1" pivotButton="0" quotePrefix="0" xfId="0">
      <alignment horizontal="right" vertical="center"/>
    </xf>
    <xf numFmtId="167" fontId="19" fillId="16" borderId="34" applyAlignment="1" pivotButton="0" quotePrefix="0" xfId="0">
      <alignment horizontal="right" vertical="center"/>
    </xf>
    <xf numFmtId="164" fontId="19" fillId="16" borderId="35" applyAlignment="1" pivotButton="0" quotePrefix="0" xfId="0">
      <alignment horizontal="right" vertical="center"/>
    </xf>
    <xf numFmtId="167" fontId="19" fillId="8" borderId="34" applyAlignment="1" pivotButton="0" quotePrefix="0" xfId="0">
      <alignment horizontal="right" vertical="center"/>
    </xf>
    <xf numFmtId="164" fontId="19" fillId="8" borderId="35" applyAlignment="1" pivotButton="0" quotePrefix="0" xfId="0">
      <alignment horizontal="right" vertical="center"/>
    </xf>
    <xf numFmtId="9" fontId="28" fillId="8" borderId="50" applyAlignment="1" pivotButton="0" quotePrefix="0" xfId="0">
      <alignment horizontal="center" vertical="center"/>
    </xf>
  </cellXfs>
  <cellStyles count="3">
    <cellStyle name="Normal" xfId="0" builtinId="0"/>
    <cellStyle name="Comma" xfId="1" builtinId="3"/>
    <cellStyle name="Hyperlink" xfId="2" builtinId="8"/>
  </cellStyles>
  <dxfs count="33">
    <dxf>
      <font>
        <b val="1"/>
        <color rgb="FFC62828"/>
      </font>
      <fill>
        <patternFill patternType="solid">
          <fgColor indexed="64"/>
          <bgColor rgb="FFFFEBEE"/>
        </patternFill>
      </fill>
    </dxf>
    <dxf>
      <font>
        <b val="1"/>
        <color rgb="FFE65100"/>
      </font>
      <fill>
        <patternFill patternType="solid">
          <fgColor indexed="64"/>
          <bgColor rgb="FFFFF3E0"/>
        </patternFill>
      </fill>
    </dxf>
    <dxf>
      <font>
        <b val="1"/>
        <color rgb="FF2E7D32"/>
      </font>
      <fill>
        <patternFill patternType="solid">
          <fgColor indexed="64"/>
          <bgColor rgb="FFE8F5E9"/>
        </patternFill>
      </fill>
    </dxf>
    <dxf>
      <font>
        <b val="1"/>
        <color rgb="FFC62828"/>
      </font>
      <fill>
        <patternFill patternType="solid">
          <fgColor indexed="64"/>
          <bgColor rgb="FFFFEBEE"/>
        </patternFill>
      </fill>
    </dxf>
    <dxf>
      <font>
        <b val="1"/>
        <color rgb="FFE65100"/>
      </font>
      <fill>
        <patternFill patternType="solid">
          <fgColor indexed="64"/>
          <bgColor rgb="FFFFF3E0"/>
        </patternFill>
      </fill>
    </dxf>
    <dxf>
      <font>
        <b val="1"/>
        <color rgb="FF2E7D32"/>
      </font>
      <fill>
        <patternFill patternType="solid">
          <fgColor indexed="64"/>
          <bgColor rgb="FFE8F5E9"/>
        </patternFill>
      </fill>
    </dxf>
    <dxf>
      <font>
        <b val="1"/>
        <color rgb="FFC62828"/>
      </font>
      <fill>
        <patternFill patternType="solid">
          <fgColor indexed="64"/>
          <bgColor rgb="FFFFEBEE"/>
        </patternFill>
      </fill>
    </dxf>
    <dxf>
      <font>
        <b val="1"/>
        <color rgb="FFE65100"/>
      </font>
      <fill>
        <patternFill patternType="solid">
          <fgColor indexed="64"/>
          <bgColor rgb="FFFFF3E0"/>
        </patternFill>
      </fill>
    </dxf>
    <dxf>
      <font>
        <b val="1"/>
        <color rgb="FF2E7D32"/>
      </font>
      <fill>
        <patternFill patternType="solid">
          <fgColor indexed="64"/>
          <bgColor rgb="FFE8F5E9"/>
        </patternFill>
      </fill>
    </dxf>
    <dxf>
      <font>
        <b val="1"/>
        <color rgb="FF9C0006"/>
      </font>
      <fill>
        <patternFill patternType="solid">
          <fgColor indexed="64"/>
          <bgColor rgb="FFFFC7CE"/>
        </patternFill>
      </fill>
    </dxf>
    <dxf>
      <font>
        <color rgb="FF9C5700"/>
      </font>
      <fill>
        <patternFill patternType="solid">
          <fgColor indexed="64"/>
          <bgColor rgb="FFFFEB9C"/>
        </patternFill>
      </fill>
    </dxf>
    <dxf>
      <font>
        <b val="1"/>
        <color rgb="FF006100"/>
      </font>
      <fill>
        <patternFill patternType="solid">
          <fgColor indexed="64"/>
          <bgColor rgb="FFC6EFCE"/>
        </patternFill>
      </fill>
    </dxf>
    <dxf>
      <font>
        <color rgb="FF006100"/>
      </font>
      <fill>
        <patternFill patternType="solid">
          <fgColor indexed="64"/>
          <bgColor rgb="FFC6EFCE"/>
        </patternFill>
      </fill>
    </dxf>
    <dxf>
      <font>
        <b val="1"/>
        <color rgb="FF9C0006"/>
      </font>
      <fill>
        <patternFill patternType="solid">
          <fgColor indexed="64"/>
          <bgColor rgb="FFFFC7CE"/>
        </patternFill>
      </fill>
    </dxf>
    <dxf>
      <font>
        <color rgb="FF9C5700"/>
      </font>
      <fill>
        <patternFill patternType="solid">
          <fgColor indexed="64"/>
          <bgColor rgb="FFFFEB9C"/>
        </patternFill>
      </fill>
    </dxf>
    <dxf>
      <font>
        <b val="1"/>
        <color rgb="FF006100"/>
      </font>
      <fill>
        <patternFill patternType="solid">
          <fgColor indexed="64"/>
          <bgColor rgb="FFC6EFCE"/>
        </patternFill>
      </fill>
    </dxf>
    <dxf>
      <font>
        <color rgb="FF006100"/>
      </font>
      <fill>
        <patternFill patternType="solid">
          <fgColor indexed="64"/>
          <bgColor rgb="FFC6EFCE"/>
        </patternFill>
      </fill>
    </dxf>
    <dxf>
      <font>
        <b val="1"/>
        <color rgb="FF9C0006"/>
      </font>
      <fill>
        <patternFill patternType="solid">
          <fgColor indexed="64"/>
          <bgColor rgb="FFFFC7CE"/>
        </patternFill>
      </fill>
    </dxf>
    <dxf>
      <font>
        <color rgb="FF9C5700"/>
      </font>
      <fill>
        <patternFill patternType="solid">
          <fgColor indexed="64"/>
          <bgColor rgb="FFFFEB9C"/>
        </patternFill>
      </fill>
    </dxf>
    <dxf>
      <font>
        <b val="1"/>
        <color rgb="FF006100"/>
      </font>
      <fill>
        <patternFill patternType="solid">
          <fgColor indexed="64"/>
          <bgColor rgb="FFC6EFCE"/>
        </patternFill>
      </fill>
    </dxf>
    <dxf>
      <font>
        <color rgb="FF006100"/>
      </font>
      <fill>
        <patternFill patternType="solid">
          <fgColor indexed="64"/>
          <bgColor rgb="FFC6EFCE"/>
        </patternFill>
      </fill>
    </dxf>
    <dxf>
      <font>
        <b val="1"/>
        <color rgb="FF9C0006"/>
      </font>
      <fill>
        <patternFill patternType="solid">
          <fgColor indexed="64"/>
          <bgColor rgb="FFFFC7CE"/>
        </patternFill>
      </fill>
    </dxf>
    <dxf>
      <font>
        <color rgb="FF9C5700"/>
      </font>
      <fill>
        <patternFill patternType="solid">
          <fgColor indexed="64"/>
          <bgColor rgb="FFFFEB9C"/>
        </patternFill>
      </fill>
    </dxf>
    <dxf>
      <font>
        <b val="1"/>
        <color rgb="FF006100"/>
      </font>
      <fill>
        <patternFill patternType="solid">
          <fgColor indexed="64"/>
          <bgColor rgb="FFC6EFCE"/>
        </patternFill>
      </fill>
    </dxf>
    <dxf>
      <font>
        <color rgb="FF006100"/>
      </font>
      <fill>
        <patternFill patternType="solid">
          <fgColor indexed="64"/>
          <bgColor rgb="FFC6EFCE"/>
        </patternFill>
      </fill>
    </dxf>
    <dxf>
      <font>
        <b val="1"/>
        <color rgb="FF9C0006"/>
      </font>
      <fill>
        <patternFill patternType="solid">
          <fgColor indexed="64"/>
          <bgColor rgb="FFFFC7CE"/>
        </patternFill>
      </fill>
    </dxf>
    <dxf>
      <font>
        <color rgb="FF9C5700"/>
      </font>
      <fill>
        <patternFill patternType="solid">
          <fgColor indexed="64"/>
          <bgColor rgb="FFFFEB9C"/>
        </patternFill>
      </fill>
    </dxf>
    <dxf>
      <font>
        <b val="1"/>
        <color rgb="FF006100"/>
      </font>
      <fill>
        <patternFill patternType="solid">
          <fgColor indexed="64"/>
          <bgColor rgb="FFC6EFCE"/>
        </patternFill>
      </fill>
    </dxf>
    <dxf>
      <font>
        <color rgb="FF006100"/>
      </font>
      <fill>
        <patternFill patternType="solid">
          <fgColor indexed="64"/>
          <bgColor rgb="FFC6EFCE"/>
        </patternFill>
      </fill>
    </dxf>
    <dxf>
      <font>
        <b val="1"/>
        <color rgb="FF9C0006"/>
      </font>
      <fill>
        <patternFill patternType="solid">
          <fgColor indexed="64"/>
          <bgColor rgb="FFFFC7CE"/>
        </patternFill>
      </fill>
    </dxf>
    <dxf>
      <font>
        <color rgb="FF9C5700"/>
      </font>
      <fill>
        <patternFill patternType="solid">
          <fgColor indexed="64"/>
          <bgColor rgb="FFFFEB9C"/>
        </patternFill>
      </fill>
    </dxf>
    <dxf>
      <font>
        <b val="1"/>
        <color rgb="FF006100"/>
      </font>
      <fill>
        <patternFill patternType="solid">
          <fgColor indexed="64"/>
          <bgColor rgb="FFC6EFCE"/>
        </patternFill>
      </fill>
    </dxf>
    <dxf>
      <font>
        <color rgb="FF006100"/>
      </font>
      <fill>
        <patternFill patternType="solid">
          <fgColor indexed="64"/>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charts/chart1.xml><?xml version="1.0" encoding="utf-8"?>
<chartSpace xmlns="http://schemas.openxmlformats.org/drawingml/2006/chart">
  <chart>
    <plotArea>
      <layout/>
      <barChart>
        <barDir val="bar"/>
        <grouping val="clustered"/>
        <varyColors val="0"/>
        <ser>
          <idx val="0"/>
          <order val="0"/>
          <tx>
            <strRef>
              <f>'Management Dashboard'!$AB$3</f>
              <strCache>
                <ptCount val="1"/>
                <pt idx="0">
                  <v>Current</v>
                </pt>
              </strCache>
            </strRef>
          </tx>
          <spPr>
            <a:solidFill xmlns:a="http://schemas.openxmlformats.org/drawingml/2006/main">
              <a:srgbClr val="1F4E79"/>
            </a:solidFill>
            <a:ln xmlns:a="http://schemas.openxmlformats.org/drawingml/2006/main">
              <a:noFill/>
              <a:prstDash val="solid"/>
            </a:ln>
          </spPr>
          <invertIfNegative val="0"/>
          <cat>
            <strRef>
              <f>'Management Dashboard'!$AA$4:$AA$7</f>
              <strCache>
                <ptCount val="4"/>
                <pt idx="0">
                  <v>S1+S2/t cement</v>
                </pt>
                <pt idx="1">
                  <v>S1/t clinker</v>
                </pt>
                <pt idx="2">
                  <v>Carbon / USDm rev</v>
                </pt>
                <pt idx="3">
                  <v>Energy (x100 GJ/t)</v>
                </pt>
              </strCache>
            </strRef>
          </cat>
          <val>
            <numRef>
              <f>'Management Dashboard'!$AB$4:$AB$7</f>
              <numCache>
                <formatCode>General</formatCode>
                <ptCount val="4"/>
                <pt idx="0">
                  <v>17.07565474047619</v>
                </pt>
                <pt idx="1">
                  <v>20.38622536825397</v>
                </pt>
                <pt idx="2">
                  <v>28.68709996400001</v>
                </pt>
                <pt idx="3">
                  <v>339.2857142857143</v>
                </pt>
              </numCache>
            </numRef>
          </val>
        </ser>
        <ser>
          <idx val="1"/>
          <order val="1"/>
          <tx>
            <strRef>
              <f>'Management Dashboard'!$AC$3</f>
              <strCache>
                <ptCount val="1"/>
                <pt idx="0">
                  <v>Industry</v>
                </pt>
              </strCache>
            </strRef>
          </tx>
          <spPr>
            <a:solidFill xmlns:a="http://schemas.openxmlformats.org/drawingml/2006/main">
              <a:srgbClr val="5B9BD5"/>
            </a:solidFill>
            <a:ln xmlns:a="http://schemas.openxmlformats.org/drawingml/2006/main">
              <a:noFill/>
              <a:prstDash val="solid"/>
            </a:ln>
          </spPr>
          <invertIfNegative val="0"/>
          <cat>
            <strRef>
              <f>'Management Dashboard'!$AA$4:$AA$7</f>
              <strCache>
                <ptCount val="4"/>
                <pt idx="0">
                  <v>S1+S2/t cement</v>
                </pt>
                <pt idx="1">
                  <v>S1/t clinker</v>
                </pt>
                <pt idx="2">
                  <v>Carbon / USDm rev</v>
                </pt>
                <pt idx="3">
                  <v>Energy (x100 GJ/t)</v>
                </pt>
              </strCache>
            </strRef>
          </cat>
          <val>
            <numRef>
              <f>'Management Dashboard'!$AC$4:$AC$7</f>
              <numCache>
                <formatCode>General</formatCode>
                <ptCount val="4"/>
                <pt idx="0">
                  <v>596</v>
                </pt>
                <pt idx="1">
                  <v>853</v>
                </pt>
                <pt idx="2">
                  <v>380</v>
                </pt>
                <pt idx="3">
                  <v>350</v>
                </pt>
              </numCache>
            </numRef>
          </val>
        </ser>
        <ser>
          <idx val="2"/>
          <order val="2"/>
          <tx>
            <strRef>
              <f>'Management Dashboard'!$AD$3</f>
              <strCache>
                <ptCount val="1"/>
                <pt idx="0">
                  <v>2030 Target</v>
                </pt>
              </strCache>
            </strRef>
          </tx>
          <spPr>
            <a:solidFill xmlns:a="http://schemas.openxmlformats.org/drawingml/2006/main">
              <a:srgbClr val="2E7D32"/>
            </a:solidFill>
            <a:ln xmlns:a="http://schemas.openxmlformats.org/drawingml/2006/main">
              <a:noFill/>
              <a:prstDash val="solid"/>
            </a:ln>
          </spPr>
          <invertIfNegative val="0"/>
          <cat>
            <strRef>
              <f>'Management Dashboard'!$AA$4:$AA$7</f>
              <strCache>
                <ptCount val="4"/>
                <pt idx="0">
                  <v>S1+S2/t cement</v>
                </pt>
                <pt idx="1">
                  <v>S1/t clinker</v>
                </pt>
                <pt idx="2">
                  <v>Carbon / USDm rev</v>
                </pt>
                <pt idx="3">
                  <v>Energy (x100 GJ/t)</v>
                </pt>
              </strCache>
            </strRef>
          </cat>
          <val>
            <numRef>
              <f>'Management Dashboard'!$AD$4:$AD$7</f>
              <numCache>
                <formatCode>General</formatCode>
                <ptCount val="4"/>
                <pt idx="0">
                  <v>460</v>
                </pt>
                <pt idx="1">
                  <v>670</v>
                </pt>
                <pt idx="2">
                  <v>250</v>
                </pt>
                <pt idx="3">
                  <v>320</v>
                </pt>
              </numCache>
            </numRef>
          </val>
        </ser>
        <dLbls>
          <showLegendKey val="0"/>
          <showVal val="0"/>
          <showCatName val="0"/>
          <showSerName val="0"/>
          <showPercent val="0"/>
          <showBubbleSize val="0"/>
        </dLbls>
        <gapWidth val="182"/>
        <axId val="940487567"/>
        <axId val="940488047"/>
      </barChart>
      <catAx>
        <axId val="940487567"/>
        <scaling>
          <orientation val="minMax"/>
        </scaling>
        <delete val="0"/>
        <axPos val="l"/>
        <numFmt formatCode="General" sourceLinked="1"/>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Poppins"/>
                <a:ea typeface="Poppins"/>
                <a:cs typeface="Poppins"/>
              </a:defRPr>
            </a:pPr>
            <a:r>
              <a:t>None</a:t>
            </a:r>
            <a:endParaRPr lang="en-US"/>
          </a:p>
        </txPr>
        <crossAx val="940488047"/>
        <crosses val="autoZero"/>
        <auto val="1"/>
        <lblAlgn val="ctr"/>
        <lblOffset val="100"/>
        <noMultiLvlLbl val="0"/>
      </catAx>
      <valAx>
        <axId val="940488047"/>
        <scaling>
          <orientation val="minMax"/>
        </scaling>
        <delete val="0"/>
        <axPos val="b"/>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Poppins"/>
                <a:ea typeface="Poppins"/>
                <a:cs typeface="Poppins"/>
              </a:defRPr>
            </a:pPr>
            <a:r>
              <a:t>None</a:t>
            </a:r>
            <a:endParaRPr lang="en-US"/>
          </a:p>
        </txPr>
        <crossAx val="940487567"/>
        <crosses val="autoZero"/>
        <crossBetween val="between"/>
      </valAx>
    </plotArea>
    <legend>
      <legendPos val="t"/>
      <overlay val="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Poppins"/>
              <a:ea typeface="Poppins"/>
              <a:cs typeface="Poppins"/>
            </a:defRPr>
          </a:pPr>
          <a:r>
            <a:t>None</a:t>
          </a:r>
          <a:endParaRPr lang="en-US"/>
        </a:p>
      </txPr>
    </legend>
    <plotVisOnly val="1"/>
    <dispBlanksAs val="gap"/>
  </chart>
  <spPr>
    <a:solidFill xmlns:a="http://schemas.openxmlformats.org/drawingml/2006/main">
      <a:srgbClr val="FFFFFF"/>
    </a:solidFill>
    <a:ln xmlns:a="http://schemas.openxmlformats.org/drawingml/2006/main" w="25400" cap="flat" cmpd="sng" algn="ctr">
      <a:noFill/>
      <a:prstDash val="solid"/>
      <a:round/>
    </a:ln>
  </spPr>
</chartSpace>
</file>

<file path=xl/charts/chart2.xml><?xml version="1.0" encoding="utf-8"?>
<chartSpace xmlns="http://schemas.openxmlformats.org/drawingml/2006/chart">
  <chart>
    <plotArea>
      <layout/>
      <barChart>
        <barDir val="bar"/>
        <grouping val="clustered"/>
        <varyColors val="0"/>
        <ser>
          <idx val="0"/>
          <order val="0"/>
          <tx>
            <strRef>
              <f>'Management Dashboard'!$AB$11</f>
              <strCache>
                <ptCount val="1"/>
                <pt idx="0">
                  <v>% over target</v>
                </pt>
              </strCache>
            </strRef>
          </tx>
          <spPr>
            <a:solidFill xmlns:a="http://schemas.openxmlformats.org/drawingml/2006/main">
              <a:srgbClr val="E65100"/>
            </a:solidFill>
            <a:ln xmlns:a="http://schemas.openxmlformats.org/drawingml/2006/main">
              <a:noFill/>
              <a:prstDash val="solid"/>
            </a:ln>
          </spPr>
          <invertIfNegative val="0"/>
          <cat>
            <strRef>
              <f>'Management Dashboard'!$AA$12:$AA$17</f>
              <strCache>
                <ptCount val="6"/>
                <pt idx="0">
                  <v>Power</v>
                </pt>
                <pt idx="1">
                  <v>Steel</v>
                </pt>
                <pt idx="2">
                  <v>Cement</v>
                </pt>
                <pt idx="3">
                  <v>Mortgages</v>
                </pt>
                <pt idx="4">
                  <v>Aviation</v>
                </pt>
                <pt idx="5">
                  <v>Shipping</v>
                </pt>
              </strCache>
            </strRef>
          </cat>
          <val>
            <numRef>
              <f>'Management Dashboard'!$AB$12:$AB$17</f>
              <numCache>
                <formatCode>General</formatCode>
                <ptCount val="6"/>
                <pt idx="0">
                  <v>0.9565217391304348</v>
                </pt>
                <pt idx="1">
                  <v>0.55</v>
                </pt>
                <pt idx="2">
                  <v>0.2608695652173914</v>
                </pt>
                <pt idx="3">
                  <v>0.5789473684210527</v>
                </pt>
                <pt idx="4">
                  <v>0.6129032258064515</v>
                </pt>
                <pt idx="5">
                  <v>0.1860465116279069</v>
                </pt>
              </numCache>
            </numRef>
          </val>
        </ser>
        <dLbls>
          <showLegendKey val="0"/>
          <showVal val="0"/>
          <showCatName val="0"/>
          <showSerName val="0"/>
          <showPercent val="0"/>
          <showBubbleSize val="0"/>
        </dLbls>
        <gapWidth val="182"/>
        <axId val="792414415"/>
        <axId val="792422575"/>
      </barChart>
      <catAx>
        <axId val="792414415"/>
        <scaling>
          <orientation val="minMax"/>
        </scaling>
        <delete val="0"/>
        <axPos val="l"/>
        <numFmt formatCode="General" sourceLinked="1"/>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Poppins"/>
                <a:ea typeface="Poppins"/>
                <a:cs typeface="Poppins"/>
              </a:defRPr>
            </a:pPr>
            <a:r>
              <a:t>None</a:t>
            </a:r>
            <a:endParaRPr lang="en-US"/>
          </a:p>
        </txPr>
        <crossAx val="792422575"/>
        <crosses val="autoZero"/>
        <auto val="1"/>
        <lblAlgn val="ctr"/>
        <lblOffset val="100"/>
        <noMultiLvlLbl val="0"/>
      </catAx>
      <valAx>
        <axId val="792422575"/>
        <scaling>
          <orientation val="minMax"/>
        </scaling>
        <delete val="0"/>
        <axPos val="b"/>
        <majorGridlines>
          <spPr>
            <a:ln xmlns:a="http://schemas.openxmlformats.org/drawingml/2006/main" w="9525" cap="flat" cmpd="sng" algn="ctr">
              <a:solidFill>
                <a:schemeClr val="tx1">
                  <a:lumMod val="15000"/>
                  <a:lumOff val="85000"/>
                </a:schemeClr>
              </a:solidFill>
              <a:prstDash val="solid"/>
              <a:round/>
            </a:ln>
          </spPr>
        </majorGridlines>
        <numFmt formatCode="0%" sourceLinked="0"/>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Poppins"/>
                <a:ea typeface="Poppins"/>
                <a:cs typeface="Poppins"/>
              </a:defRPr>
            </a:pPr>
            <a:r>
              <a:t>None</a:t>
            </a:r>
            <a:endParaRPr lang="en-US"/>
          </a:p>
        </txPr>
        <crossAx val="792414415"/>
        <crosses val="autoZero"/>
        <crossBetween val="between"/>
      </valAx>
    </plotArea>
    <plotVisOnly val="1"/>
    <dispBlanksAs val="gap"/>
  </chart>
  <spPr>
    <a:solidFill xmlns:a="http://schemas.openxmlformats.org/drawingml/2006/main">
      <a:srgbClr val="FFFFFF"/>
    </a:solidFill>
    <a:ln xmlns:a="http://schemas.openxmlformats.org/drawingml/2006/main" w="25400" cap="flat" cmpd="sng" algn="ctr">
      <a:noFill/>
      <a:prstDash val="solid"/>
      <a:round/>
    </a:ln>
  </spPr>
</chartSpace>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1</col>
      <colOff>114300</colOff>
      <row>0</row>
      <rowOff>203200</rowOff>
    </from>
    <ext cx="2143125"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6</col>
      <colOff>571500</colOff>
      <row>0</row>
      <rowOff>203200</rowOff>
    </from>
    <ext cx="4514850" cy="4191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twoCellAnchor>
    <from>
      <col>1</col>
      <colOff>0</colOff>
      <row>22</row>
      <rowOff>0</rowOff>
    </from>
    <to>
      <col>7</col>
      <colOff>0</colOff>
      <row>34</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from>
      <col>1</col>
      <colOff>0</colOff>
      <row>50</row>
      <rowOff>274319</rowOff>
    </from>
    <to>
      <col>7</col>
      <colOff>0</colOff>
      <row>62</row>
      <rowOff>228599</rowOff>
    </to>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16.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M150"/>
  <sheetViews>
    <sheetView tabSelected="1" topLeftCell="B1" workbookViewId="0">
      <selection activeCell="E8" sqref="E8"/>
    </sheetView>
  </sheetViews>
  <sheetFormatPr baseColWidth="8" defaultRowHeight="14.4"/>
  <cols>
    <col width="2.21875" customWidth="1" style="107" min="1" max="1"/>
    <col width="17.5546875" customWidth="1" style="107" min="2" max="12"/>
    <col width="2.21875" customWidth="1" style="107" min="13" max="13"/>
  </cols>
  <sheetData>
    <row r="1" ht="65" customHeight="1" s="107">
      <c r="A1" s="457" t="n"/>
      <c r="B1" s="457" t="n"/>
      <c r="C1" s="457" t="n"/>
      <c r="D1" s="457" t="n"/>
      <c r="E1" s="457" t="n"/>
      <c r="F1" s="457" t="n"/>
      <c r="G1" s="457" t="n"/>
      <c r="H1" s="457" t="n"/>
      <c r="I1" s="457" t="n"/>
      <c r="J1" s="457" t="n"/>
      <c r="K1" s="457" t="n"/>
      <c r="L1" s="457" t="n"/>
      <c r="M1" s="457" t="n"/>
    </row>
    <row r="2" ht="40.05" customHeight="1" s="107">
      <c r="A2" s="457" t="n"/>
      <c r="B2" s="446" t="inlineStr">
        <is>
          <t>IFRS S2 Climate-related Disclosures — Training Workbook</t>
        </is>
      </c>
      <c r="M2" s="457" t="n"/>
    </row>
    <row r="3" ht="49.95" customHeight="1" s="107">
      <c r="A3" s="457" t="n"/>
      <c r="B3" s="447" t="inlineStr">
        <is>
          <t>A practitioner-led workshop on climate disclosure, target-setting and scenario analysis under IFRS S2 — with worked examples, exercises, sample disclosures, benchmarks and an executive dashboard.</t>
        </is>
      </c>
      <c r="M3" s="457" t="n"/>
    </row>
    <row r="4" ht="13.95" customHeight="1" s="107">
      <c r="A4" s="457" t="n"/>
      <c r="B4" s="457" t="n"/>
      <c r="C4" s="457" t="n"/>
      <c r="D4" s="457" t="n"/>
      <c r="E4" s="457" t="n"/>
      <c r="F4" s="457" t="n"/>
      <c r="G4" s="457" t="n"/>
      <c r="H4" s="457" t="n"/>
      <c r="I4" s="457" t="n"/>
      <c r="J4" s="457" t="n"/>
      <c r="K4" s="457" t="n"/>
      <c r="L4" s="457" t="n"/>
      <c r="M4" s="457" t="n"/>
    </row>
    <row r="5" ht="24" customHeight="1" s="107">
      <c r="A5" s="457" t="n"/>
      <c r="B5" s="475" t="inlineStr">
        <is>
          <t>DELIVERED BY</t>
        </is>
      </c>
      <c r="M5" s="457" t="n"/>
    </row>
    <row r="6" ht="7.95" customHeight="1" s="107" thickBot="1">
      <c r="A6" s="457" t="n"/>
      <c r="B6" s="457" t="n"/>
      <c r="C6" s="457" t="n"/>
      <c r="D6" s="457" t="n"/>
      <c r="E6" s="457" t="n"/>
      <c r="F6" s="457" t="n"/>
      <c r="G6" s="457" t="n"/>
      <c r="H6" s="457" t="n"/>
      <c r="I6" s="457" t="n"/>
      <c r="J6" s="457" t="n"/>
      <c r="K6" s="457" t="n"/>
      <c r="L6" s="457" t="n"/>
      <c r="M6" s="457" t="n"/>
    </row>
    <row r="7" ht="25.95" customHeight="1" s="107" thickTop="1">
      <c r="A7" s="457" t="n"/>
      <c r="B7" s="495" t="inlineStr">
        <is>
          <t>Sustainadility</t>
        </is>
      </c>
      <c r="C7" s="496" t="n"/>
      <c r="D7" s="496" t="n"/>
      <c r="E7" s="497" t="n"/>
      <c r="F7" s="495" t="n"/>
      <c r="G7" s="498" t="inlineStr">
        <is>
          <t>Climena</t>
        </is>
      </c>
      <c r="M7" s="457" t="n"/>
    </row>
    <row r="8" ht="177.6" customHeight="1" s="107">
      <c r="A8" s="457" t="n"/>
      <c r="B8" s="499" t="inlineStr">
        <is>
          <t>Sustainadility is a sustainability strategy and disclosure consultancy that supports organisations in building auditable climate data, science-based targets and integrated risk-and-opportunity assessments. The team's work spans cement, steel, chemicals, technology and financial services — helping clients move from compliance to genuine performance under IFRS S2, EU CSRD and SBTi pathways.</t>
        </is>
      </c>
      <c r="C8" s="500" t="n"/>
      <c r="D8" s="500" t="n"/>
      <c r="E8" s="501" t="n"/>
      <c r="F8" s="499" t="n"/>
      <c r="G8" s="502" t="inlineStr">
        <is>
          <t>Climena is a climate intelligence and advisory platform that helps organisations translate complex climate data into actionable strategies. Climena supports corporates, financial institutions and regulators with climate risk assessment, disclosure readiness and sustainability performance management across IFRS S2, TCFD and CSRD frameworks.</t>
        </is>
      </c>
      <c r="M8" s="457" t="n"/>
    </row>
    <row r="9" ht="13.95" customHeight="1" s="107">
      <c r="A9" s="457" t="n"/>
      <c r="B9" s="503" t="inlineStr">
        <is>
          <t>https://sustainadility.com/</t>
        </is>
      </c>
      <c r="C9" s="478" t="n"/>
      <c r="D9" s="478" t="n"/>
      <c r="E9" s="457" t="n"/>
      <c r="F9" s="479" t="n"/>
      <c r="G9" s="504" t="inlineStr">
        <is>
          <t>https://climena.me</t>
        </is>
      </c>
      <c r="H9" s="478" t="n"/>
      <c r="I9" s="457" t="n"/>
      <c r="J9" s="479" t="n"/>
      <c r="K9" s="478" t="n"/>
      <c r="L9" s="478" t="n"/>
      <c r="M9" s="457" t="n"/>
    </row>
    <row r="10" ht="13.95" customHeight="1" s="107" thickBot="1">
      <c r="A10" s="457" t="n"/>
      <c r="B10" s="457" t="n"/>
      <c r="C10" s="457" t="n"/>
      <c r="D10" s="457" t="n"/>
      <c r="E10" s="457" t="n"/>
      <c r="F10" s="457" t="n"/>
      <c r="G10" s="457" t="n"/>
      <c r="H10" s="457" t="n"/>
      <c r="I10" s="457" t="n"/>
      <c r="J10" s="457" t="n"/>
      <c r="K10" s="457" t="n"/>
      <c r="L10" s="457" t="n"/>
      <c r="M10" s="457" t="n"/>
    </row>
    <row r="11" ht="24" customHeight="1" s="107" thickTop="1">
      <c r="A11" s="457" t="n"/>
      <c r="B11" s="505" t="inlineStr">
        <is>
          <t>PURPOSE</t>
        </is>
      </c>
      <c r="C11" s="496" t="n"/>
      <c r="D11" s="496" t="n"/>
      <c r="E11" s="496" t="n"/>
      <c r="F11" s="496" t="n"/>
      <c r="G11" s="496" t="n"/>
      <c r="H11" s="496" t="n"/>
      <c r="I11" s="496" t="n"/>
      <c r="J11" s="496" t="n"/>
      <c r="K11" s="496" t="n"/>
      <c r="L11" s="497" t="n"/>
      <c r="M11" s="457" t="n"/>
    </row>
    <row r="12" ht="6" customHeight="1" s="107">
      <c r="A12" s="457" t="n"/>
      <c r="B12" s="460" t="n"/>
      <c r="C12" s="457" t="n"/>
      <c r="D12" s="457" t="n"/>
      <c r="E12" s="457" t="n"/>
      <c r="F12" s="457" t="n"/>
      <c r="G12" s="457" t="n"/>
      <c r="H12" s="457" t="n"/>
      <c r="I12" s="457" t="n"/>
      <c r="J12" s="457" t="n"/>
      <c r="K12" s="457" t="n"/>
      <c r="L12" s="463" t="n"/>
      <c r="M12" s="457" t="n"/>
    </row>
    <row r="13" ht="79.95" customHeight="1" s="107">
      <c r="A13" s="457" t="n"/>
      <c r="B13" s="506" t="inlineStr">
        <is>
          <t>This workbook is designed as a hands-on companion to the IFRS S2 training programme. It enables participants to learn by doing — building a base-year inventory, setting science-based targets, tracking multi-year performance, running scenario analysis and assembling a management dashboard, all within a single integrated case study. The exercises are calibrated to the disclosure requirements of IFRS S2 (June 2023, including the December 2025 amendments) and to the SBTi Corporate Net-Zero Standard v2.0.</t>
        </is>
      </c>
      <c r="C13" s="500" t="n"/>
      <c r="D13" s="500" t="n"/>
      <c r="E13" s="500" t="n"/>
      <c r="F13" s="500" t="n"/>
      <c r="G13" s="500" t="n"/>
      <c r="H13" s="500" t="n"/>
      <c r="I13" s="500" t="n"/>
      <c r="J13" s="500" t="n"/>
      <c r="K13" s="500" t="n"/>
      <c r="L13" s="501" t="n"/>
      <c r="M13" s="457" t="n"/>
    </row>
    <row r="14" ht="13.95" customHeight="1" s="107" thickBot="1">
      <c r="A14" s="457" t="n"/>
      <c r="B14" s="457" t="n"/>
      <c r="C14" s="457" t="n"/>
      <c r="D14" s="457" t="n"/>
      <c r="E14" s="457" t="n"/>
      <c r="F14" s="457" t="n"/>
      <c r="G14" s="457" t="n"/>
      <c r="H14" s="457" t="n"/>
      <c r="I14" s="457" t="n"/>
      <c r="J14" s="457" t="n"/>
      <c r="K14" s="457" t="n"/>
      <c r="L14" s="457" t="n"/>
      <c r="M14" s="457" t="n"/>
    </row>
    <row r="15" ht="24" customHeight="1" s="107" thickTop="1">
      <c r="A15" s="457" t="n"/>
      <c r="B15" s="505" t="inlineStr">
        <is>
          <t>HOW TO USE THIS WORKBOOK</t>
        </is>
      </c>
      <c r="C15" s="496" t="n"/>
      <c r="D15" s="496" t="n"/>
      <c r="E15" s="496" t="n"/>
      <c r="F15" s="496" t="n"/>
      <c r="G15" s="496" t="n"/>
      <c r="H15" s="496" t="n"/>
      <c r="I15" s="496" t="n"/>
      <c r="J15" s="496" t="n"/>
      <c r="K15" s="496" t="n"/>
      <c r="L15" s="497" t="n"/>
      <c r="M15" s="457" t="n"/>
    </row>
    <row r="16" ht="6" customHeight="1" s="107">
      <c r="A16" s="457" t="n"/>
      <c r="B16" s="460" t="n"/>
      <c r="C16" s="457" t="n"/>
      <c r="D16" s="457" t="n"/>
      <c r="E16" s="457" t="n"/>
      <c r="F16" s="457" t="n"/>
      <c r="G16" s="457" t="n"/>
      <c r="H16" s="457" t="n"/>
      <c r="I16" s="457" t="n"/>
      <c r="J16" s="457" t="n"/>
      <c r="K16" s="457" t="n"/>
      <c r="L16" s="463" t="n"/>
      <c r="M16" s="457" t="n"/>
    </row>
    <row r="17" ht="22.05" customHeight="1" s="107">
      <c r="A17" s="457" t="n"/>
      <c r="B17" s="507" t="inlineStr">
        <is>
          <t>Conventions</t>
        </is>
      </c>
      <c r="L17" s="508" t="n"/>
      <c r="M17" s="457" t="n"/>
    </row>
    <row r="18" ht="43.95" customHeight="1" s="107">
      <c r="A18" s="457" t="n"/>
      <c r="B18" s="509" t="inlineStr">
        <is>
          <t>• Blue cells = supplied data inputs you can flex.   • Yellow cells = your answer or working.   • Green cells = guidance with limited hints.   • White cells in ACTIONS columns = space for trainee commitments.   • Cells marked with formulas auto-update when inputs change.</t>
        </is>
      </c>
      <c r="L18" s="508" t="n"/>
      <c r="M18" s="457" t="n"/>
    </row>
    <row r="19" ht="6" customHeight="1" s="107">
      <c r="A19" s="457" t="n"/>
      <c r="B19" s="460" t="n"/>
      <c r="C19" s="457" t="n"/>
      <c r="D19" s="457" t="n"/>
      <c r="E19" s="457" t="n"/>
      <c r="F19" s="457" t="n"/>
      <c r="G19" s="457" t="n"/>
      <c r="H19" s="457" t="n"/>
      <c r="I19" s="457" t="n"/>
      <c r="J19" s="457" t="n"/>
      <c r="K19" s="457" t="n"/>
      <c r="L19" s="463" t="n"/>
      <c r="M19" s="457" t="n"/>
    </row>
    <row r="20" ht="22.05" customHeight="1" s="107">
      <c r="A20" s="457" t="n"/>
      <c r="B20" s="507" t="inlineStr">
        <is>
          <t>Recommended sequence</t>
        </is>
      </c>
      <c r="L20" s="508" t="n"/>
      <c r="M20" s="457" t="n"/>
    </row>
    <row r="21" ht="109.95" customHeight="1" s="107">
      <c r="A21" s="457" t="n"/>
      <c r="B21" s="509" t="inlineStr">
        <is>
          <t>1. Start with the IFRS S2 Disclosure Checklist to ground the 149 disclosure items.   2. Read the Classification Matrix and Data Sources &amp; Practices sheets to understand who owns what.   3. Work through the Training Exercises (Baseline 2020 → Target Setting → 2022–2025 Actuals → Scenario Analysis), using the Emission Factors, Energy Factors and Industry Benchmarks sheets for lookups.   4. Compare your worked outputs to the Calculation Examples and Sample Disclosures sheets.   5. Review the Management Dashboard to see how KPIs roll up to executive reporting.</t>
        </is>
      </c>
      <c r="L21" s="508" t="n"/>
      <c r="M21" s="457" t="n"/>
    </row>
    <row r="22" ht="6" customHeight="1" s="107">
      <c r="A22" s="457" t="n"/>
      <c r="B22" s="460" t="n"/>
      <c r="C22" s="457" t="n"/>
      <c r="D22" s="457" t="n"/>
      <c r="E22" s="457" t="n"/>
      <c r="F22" s="457" t="n"/>
      <c r="G22" s="457" t="n"/>
      <c r="H22" s="457" t="n"/>
      <c r="I22" s="457" t="n"/>
      <c r="J22" s="457" t="n"/>
      <c r="K22" s="457" t="n"/>
      <c r="L22" s="463" t="n"/>
      <c r="M22" s="457" t="n"/>
    </row>
    <row r="23" ht="22.05" customHeight="1" s="107">
      <c r="A23" s="457" t="n"/>
      <c r="B23" s="507" t="inlineStr">
        <is>
          <t>Workbook structure (in order)</t>
        </is>
      </c>
      <c r="L23" s="508" t="n"/>
      <c r="M23" s="457" t="n"/>
    </row>
    <row r="24" ht="49.95" customHeight="1" s="107">
      <c r="A24" s="457" t="n"/>
      <c r="B24" s="499" t="inlineStr">
        <is>
          <t>Cover  ·  IFRS S2 Disclosure Checklist  ·  Classification Matrix  ·  Data Sources &amp; Practices  ·  Metrics &amp; Targets Reference  ·  Calculation Examples  ·  Sample Disclosures  ·  Emission Factors  ·  Energy Factors  ·  Industry Benchmarks  ·  SBTi Target Setting  ·  Scenario Analysis  ·  Training Exercises  ·  Management Dashboard.</t>
        </is>
      </c>
      <c r="C24" s="500" t="n"/>
      <c r="D24" s="500" t="n"/>
      <c r="E24" s="500" t="n"/>
      <c r="F24" s="500" t="n"/>
      <c r="G24" s="500" t="n"/>
      <c r="H24" s="500" t="n"/>
      <c r="I24" s="500" t="n"/>
      <c r="J24" s="500" t="n"/>
      <c r="K24" s="500" t="n"/>
      <c r="L24" s="501" t="n"/>
      <c r="M24" s="457" t="n"/>
    </row>
    <row r="25" ht="13.95" customHeight="1" s="107">
      <c r="A25" s="457" t="n"/>
      <c r="B25" s="457" t="n"/>
      <c r="C25" s="457" t="n"/>
      <c r="D25" s="457" t="n"/>
      <c r="E25" s="457" t="n"/>
      <c r="F25" s="457" t="n"/>
      <c r="G25" s="457" t="n"/>
      <c r="H25" s="457" t="n"/>
      <c r="I25" s="457" t="n"/>
      <c r="J25" s="457" t="n"/>
      <c r="K25" s="457" t="n"/>
      <c r="L25" s="457" t="n"/>
      <c r="M25" s="457" t="n"/>
    </row>
    <row r="26" ht="13.95" customHeight="1" s="107" thickBot="1">
      <c r="A26" s="457" t="n"/>
      <c r="B26" s="457" t="n"/>
      <c r="C26" s="457" t="n"/>
      <c r="D26" s="457" t="n"/>
      <c r="E26" s="457" t="n"/>
      <c r="F26" s="457" t="n"/>
      <c r="G26" s="457" t="n"/>
      <c r="H26" s="457" t="n"/>
      <c r="I26" s="457" t="n"/>
      <c r="J26" s="457" t="n"/>
      <c r="K26" s="457" t="n"/>
      <c r="L26" s="457" t="n"/>
      <c r="M26" s="457" t="n"/>
    </row>
    <row r="27" ht="24" customHeight="1" s="107" thickTop="1">
      <c r="A27" s="457" t="n"/>
      <c r="B27" s="505" t="inlineStr">
        <is>
          <t>SOURCES OF INFORMATION</t>
        </is>
      </c>
      <c r="C27" s="496" t="n"/>
      <c r="D27" s="496" t="n"/>
      <c r="E27" s="496" t="n"/>
      <c r="F27" s="496" t="n"/>
      <c r="G27" s="496" t="n"/>
      <c r="H27" s="496" t="n"/>
      <c r="I27" s="496" t="n"/>
      <c r="J27" s="496" t="n"/>
      <c r="K27" s="496" t="n"/>
      <c r="L27" s="497" t="n"/>
      <c r="M27" s="457" t="n"/>
    </row>
    <row r="28" ht="6" customHeight="1" s="107">
      <c r="A28" s="457" t="n"/>
      <c r="B28" s="460" t="n"/>
      <c r="C28" s="457" t="n"/>
      <c r="D28" s="457" t="n"/>
      <c r="E28" s="457" t="n"/>
      <c r="F28" s="457" t="n"/>
      <c r="G28" s="457" t="n"/>
      <c r="H28" s="457" t="n"/>
      <c r="I28" s="457" t="n"/>
      <c r="J28" s="457" t="n"/>
      <c r="K28" s="457" t="n"/>
      <c r="L28" s="463" t="n"/>
      <c r="M28" s="457" t="n"/>
    </row>
    <row r="29" ht="22.05" customHeight="1" s="107">
      <c r="A29" s="457" t="n"/>
      <c r="B29" s="507" t="inlineStr">
        <is>
          <t>Standards &amp; frameworks</t>
        </is>
      </c>
      <c r="L29" s="508" t="n"/>
      <c r="M29" s="457" t="n"/>
    </row>
    <row r="30" ht="109.95" customHeight="1" s="107">
      <c r="A30" s="457" t="n"/>
      <c r="B30" s="509" t="inlineStr">
        <is>
          <t>IFRS S2 Climate-related Disclosures (June 2023) including Amendments to GHG Emissions Disclosures (December 2025) · IFRS S1 General Requirements · GHG Protocol Corporate Standard, Scope 2 Guidance (2015), Corporate Value Chain (Scope 3) Standard · IPCC AR6 (2021–23) Working Group I, II, III · IPCC 2006 Guidelines for National Greenhouse Gas Inventories (2019 Refinement) · SBTi Corporate Net-Zero Standard v2.0 (March 2024) and sector tools (Cement v1.0, Power, Financial Sector) · PCAF Global GHG Accounting Standard Parts A, B, C · NGFS Phase IV Scenarios (October 2023) · IEA World Energy Outlook 2024 and Net Zero by 2050 roadmap · TCFD Recommendations (legacy) · RE100 Technical Criteria · NZBA Guidelines (3rd edition) · ISSA 5000 / ISAE 3410 assurance standards.</t>
        </is>
      </c>
      <c r="L30" s="508" t="n"/>
      <c r="M30" s="457" t="n"/>
    </row>
    <row r="31" ht="6" customHeight="1" s="107">
      <c r="A31" s="457" t="n"/>
      <c r="B31" s="460" t="n"/>
      <c r="C31" s="457" t="n"/>
      <c r="D31" s="457" t="n"/>
      <c r="E31" s="457" t="n"/>
      <c r="F31" s="457" t="n"/>
      <c r="G31" s="457" t="n"/>
      <c r="H31" s="457" t="n"/>
      <c r="I31" s="457" t="n"/>
      <c r="J31" s="457" t="n"/>
      <c r="K31" s="457" t="n"/>
      <c r="L31" s="463" t="n"/>
      <c r="M31" s="457" t="n"/>
    </row>
    <row r="32" ht="22.05" customHeight="1" s="107">
      <c r="A32" s="457" t="n"/>
      <c r="B32" s="507" t="inlineStr">
        <is>
          <t>Emission &amp; energy factors</t>
        </is>
      </c>
      <c r="L32" s="508" t="n"/>
      <c r="M32" s="457" t="n"/>
    </row>
    <row r="33" ht="79.95" customHeight="1" s="107">
      <c r="A33" s="457" t="n"/>
      <c r="B33" s="509" t="inlineStr">
        <is>
          <t>UK DEFRA GHG Conversion Factors (2024) · US EPA eGRID, GHG Emission Factors Hub · European Environment Agency · IEA Annual Electricity Factors · AIB European Residual Mix · EXIOBASE and USEEIO EEIO tables · Cornell Hotel Carbon Measurement Initiative · Smart Freight Centre GLEC Framework · ICAO and IATA fuel and emissions data.</t>
        </is>
      </c>
      <c r="L33" s="508" t="n"/>
      <c r="M33" s="457" t="n"/>
    </row>
    <row r="34" ht="6" customHeight="1" s="107">
      <c r="A34" s="457" t="n"/>
      <c r="B34" s="460" t="n"/>
      <c r="C34" s="457" t="n"/>
      <c r="D34" s="457" t="n"/>
      <c r="E34" s="457" t="n"/>
      <c r="F34" s="457" t="n"/>
      <c r="G34" s="457" t="n"/>
      <c r="H34" s="457" t="n"/>
      <c r="I34" s="457" t="n"/>
      <c r="J34" s="457" t="n"/>
      <c r="K34" s="457" t="n"/>
      <c r="L34" s="463" t="n"/>
      <c r="M34" s="457" t="n"/>
    </row>
    <row r="35" ht="22.05" customHeight="1" s="107">
      <c r="A35" s="457" t="n"/>
      <c r="B35" s="507" t="inlineStr">
        <is>
          <t>Sectoral benchmarks</t>
        </is>
      </c>
      <c r="L35" s="508" t="n"/>
      <c r="M35" s="457" t="n"/>
    </row>
    <row r="36" ht="100.05" customHeight="1" s="107">
      <c r="A36" s="457" t="n"/>
      <c r="B36" s="499" t="inlineStr">
        <is>
          <t>GCCA Getting the Numbers Right (GNR) cement database · worldsteel CO₂ data · International Aluminium Institute · IATA Net-Zero 2050 / ICAO LTAG · IMO 2023 GHG Strategy · Poseidon Principles · CRREM pathways (real estate) · Uptime Institute and EU Code of Conduct (data centres) · FAO GLEAM (livestock) · Verra VCS, Gold Standard, Puro.earth, CDR.fyi (credit registries) · ICVCM Core Carbon Principles and VCMI Claims Code of Practice.</t>
        </is>
      </c>
      <c r="C36" s="500" t="n"/>
      <c r="D36" s="500" t="n"/>
      <c r="E36" s="500" t="n"/>
      <c r="F36" s="500" t="n"/>
      <c r="G36" s="500" t="n"/>
      <c r="H36" s="500" t="n"/>
      <c r="I36" s="500" t="n"/>
      <c r="J36" s="500" t="n"/>
      <c r="K36" s="500" t="n"/>
      <c r="L36" s="501" t="n"/>
      <c r="M36" s="457" t="n"/>
    </row>
    <row r="37" ht="13.95" customHeight="1" s="107">
      <c r="A37" s="457" t="n"/>
      <c r="B37" s="457" t="n"/>
      <c r="C37" s="457" t="n"/>
      <c r="D37" s="457" t="n"/>
      <c r="E37" s="457" t="n"/>
      <c r="F37" s="457" t="n"/>
      <c r="G37" s="457" t="n"/>
      <c r="H37" s="457" t="n"/>
      <c r="I37" s="457" t="n"/>
      <c r="J37" s="457" t="n"/>
      <c r="K37" s="457" t="n"/>
      <c r="L37" s="457" t="n"/>
      <c r="M37" s="457" t="n"/>
    </row>
    <row r="38" ht="13.95" customHeight="1" s="107" thickBot="1">
      <c r="A38" s="457" t="n"/>
      <c r="B38" s="457" t="n"/>
      <c r="C38" s="457" t="n"/>
      <c r="D38" s="457" t="n"/>
      <c r="E38" s="457" t="n"/>
      <c r="F38" s="457" t="n"/>
      <c r="G38" s="457" t="n"/>
      <c r="H38" s="457" t="n"/>
      <c r="I38" s="457" t="n"/>
      <c r="J38" s="457" t="n"/>
      <c r="K38" s="457" t="n"/>
      <c r="L38" s="457" t="n"/>
      <c r="M38" s="457" t="n"/>
    </row>
    <row r="39" ht="24" customHeight="1" s="107" thickTop="1">
      <c r="A39" s="457" t="n"/>
      <c r="B39" s="510" t="inlineStr">
        <is>
          <t>DISCLAIMER</t>
        </is>
      </c>
      <c r="C39" s="511" t="n"/>
      <c r="D39" s="511" t="n"/>
      <c r="E39" s="511" t="n"/>
      <c r="F39" s="511" t="n"/>
      <c r="G39" s="511" t="n"/>
      <c r="H39" s="511" t="n"/>
      <c r="I39" s="511" t="n"/>
      <c r="J39" s="511" t="n"/>
      <c r="K39" s="511" t="n"/>
      <c r="L39" s="512" t="n"/>
      <c r="M39" s="457" t="n"/>
    </row>
    <row r="40" ht="6" customHeight="1" s="107">
      <c r="A40" s="457" t="n"/>
      <c r="B40" s="460" t="n"/>
      <c r="C40" s="457" t="n"/>
      <c r="D40" s="457" t="n"/>
      <c r="E40" s="457" t="n"/>
      <c r="F40" s="457" t="n"/>
      <c r="G40" s="457" t="n"/>
      <c r="H40" s="457" t="n"/>
      <c r="I40" s="457" t="n"/>
      <c r="J40" s="457" t="n"/>
      <c r="K40" s="457" t="n"/>
      <c r="L40" s="463" t="n"/>
      <c r="M40" s="457" t="n"/>
    </row>
    <row r="41" ht="22.05" customHeight="1" s="107">
      <c r="A41" s="457" t="n"/>
      <c r="B41" s="513" t="inlineStr">
        <is>
          <t>Purpose and use of this workbook</t>
        </is>
      </c>
      <c r="L41" s="508" t="n"/>
      <c r="M41" s="457" t="n"/>
    </row>
    <row r="42" ht="79.95" customHeight="1" s="107">
      <c r="A42" s="457" t="n"/>
      <c r="B42" s="509" t="inlineStr">
        <is>
          <t>This workbook is provided strictly for educational and training purposes. It is illustrative, not authoritative. The numerical examples, case studies, emission factors, energy factors, sector benchmarks and disclosure templates are designed to teach concepts — they should NOT be used directly for external reporting, regulatory submissions, audit evidence, investment decisions or any commercial purpose without independent verification.</t>
        </is>
      </c>
      <c r="L42" s="508" t="n"/>
      <c r="M42" s="457" t="n"/>
    </row>
    <row r="43" ht="6" customHeight="1" s="107">
      <c r="A43" s="457" t="n"/>
      <c r="B43" s="460" t="n"/>
      <c r="C43" s="457" t="n"/>
      <c r="D43" s="457" t="n"/>
      <c r="E43" s="457" t="n"/>
      <c r="F43" s="457" t="n"/>
      <c r="G43" s="457" t="n"/>
      <c r="H43" s="457" t="n"/>
      <c r="I43" s="457" t="n"/>
      <c r="J43" s="457" t="n"/>
      <c r="K43" s="457" t="n"/>
      <c r="L43" s="463" t="n"/>
      <c r="M43" s="457" t="n"/>
    </row>
    <row r="44" ht="22.05" customHeight="1" s="107">
      <c r="A44" s="457" t="n"/>
      <c r="B44" s="513" t="inlineStr">
        <is>
          <t>User responsibility — always verify current sources</t>
        </is>
      </c>
      <c r="L44" s="508" t="n"/>
      <c r="M44" s="457" t="n"/>
    </row>
    <row r="45" ht="79.95" customHeight="1" s="107">
      <c r="A45" s="457" t="n"/>
      <c r="B45" s="509" t="inlineStr">
        <is>
          <t>Climate standards, emission factors, sector pathways and validation criteria evolve continuously. Users must independently verify any figure, formula or methodology against the latest official publication from the source organisation (e.g. ISSB, GHG Protocol, IPCC, SBTi, PCAF, IEA, DEFRA, US EPA, AIB) before using it in a live reporting context. The values in this workbook reflect publicly available information as of the latest publication snapshot used to compile the file and may already be out of date.</t>
        </is>
      </c>
      <c r="L45" s="508" t="n"/>
      <c r="M45" s="457" t="n"/>
    </row>
    <row r="46" ht="6" customHeight="1" s="107">
      <c r="A46" s="457" t="n"/>
      <c r="B46" s="460" t="n"/>
      <c r="C46" s="457" t="n"/>
      <c r="D46" s="457" t="n"/>
      <c r="E46" s="457" t="n"/>
      <c r="F46" s="457" t="n"/>
      <c r="G46" s="457" t="n"/>
      <c r="H46" s="457" t="n"/>
      <c r="I46" s="457" t="n"/>
      <c r="J46" s="457" t="n"/>
      <c r="K46" s="457" t="n"/>
      <c r="L46" s="463" t="n"/>
      <c r="M46" s="457" t="n"/>
    </row>
    <row r="47" ht="22.05" customHeight="1" s="107">
      <c r="A47" s="457" t="n"/>
      <c r="B47" s="513" t="inlineStr">
        <is>
          <t>Errors, omissions and limitations</t>
        </is>
      </c>
      <c r="L47" s="508" t="n"/>
      <c r="M47" s="457" t="n"/>
    </row>
    <row r="48" ht="70.05" customHeight="1" s="107">
      <c r="A48" s="457" t="n"/>
      <c r="B48" s="509" t="inlineStr">
        <is>
          <t>The workbook may contain errors, approximations, rounding differences and omissions. Numerical values are illustrative and have not been audited. Case studies are fictional and do not represent any real organisation. Methodology choices have been simplified for pedagogical clarity — a real-world inventory or target submission would typically require more rigour, deeper disaggregation, third-party assurance and longer documentation than is shown here.</t>
        </is>
      </c>
      <c r="L48" s="508" t="n"/>
      <c r="M48" s="457" t="n"/>
    </row>
    <row r="49" ht="6" customHeight="1" s="107">
      <c r="A49" s="457" t="n"/>
      <c r="B49" s="460" t="n"/>
      <c r="C49" s="457" t="n"/>
      <c r="D49" s="457" t="n"/>
      <c r="E49" s="457" t="n"/>
      <c r="F49" s="457" t="n"/>
      <c r="G49" s="457" t="n"/>
      <c r="H49" s="457" t="n"/>
      <c r="I49" s="457" t="n"/>
      <c r="J49" s="457" t="n"/>
      <c r="K49" s="457" t="n"/>
      <c r="L49" s="463" t="n"/>
      <c r="M49" s="457" t="n"/>
    </row>
    <row r="50" ht="22.05" customHeight="1" s="107">
      <c r="A50" s="457" t="n"/>
      <c r="B50" s="513" t="inlineStr">
        <is>
          <t>Limitation of liability</t>
        </is>
      </c>
      <c r="L50" s="508" t="n"/>
      <c r="M50" s="457" t="n"/>
    </row>
    <row r="51" ht="90" customHeight="1" s="107">
      <c r="A51" s="457" t="n"/>
      <c r="B51" s="509" t="inlineStr">
        <is>
          <t>Neither Sustainadility, Climena, their employees, contributors, agents, partners nor any associated party accepts any liability — direct, indirect, consequential or otherwise — for any loss, damage, claim, regulatory action or other consequence arising from the use, misuse or reliance on the contents of this workbook. Users assume full responsibility for any decision taken on the basis of the information herein. No warranty, express or implied, is given as to the accuracy, completeness, timeliness or fitness-for-purpose of any item in this file.</t>
        </is>
      </c>
      <c r="L51" s="508" t="n"/>
      <c r="M51" s="457" t="n"/>
    </row>
    <row r="52" ht="6" customHeight="1" s="107">
      <c r="A52" s="457" t="n"/>
      <c r="B52" s="460" t="n"/>
      <c r="C52" s="457" t="n"/>
      <c r="D52" s="457" t="n"/>
      <c r="E52" s="457" t="n"/>
      <c r="F52" s="457" t="n"/>
      <c r="G52" s="457" t="n"/>
      <c r="H52" s="457" t="n"/>
      <c r="I52" s="457" t="n"/>
      <c r="J52" s="457" t="n"/>
      <c r="K52" s="457" t="n"/>
      <c r="L52" s="463" t="n"/>
      <c r="M52" s="457" t="n"/>
    </row>
    <row r="53" ht="22.05" customHeight="1" s="107">
      <c r="A53" s="457" t="n"/>
      <c r="B53" s="513" t="inlineStr">
        <is>
          <t>Intellectual property and confidentiality</t>
        </is>
      </c>
      <c r="L53" s="508" t="n"/>
      <c r="M53" s="457" t="n"/>
    </row>
    <row r="54" ht="55.95" customHeight="1" s="107">
      <c r="A54" s="457" t="n"/>
      <c r="B54" s="499" t="inlineStr">
        <is>
          <t>All third-party trademarks, standards, frameworks and copyrighted material referenced are the property of their respective owners. References are made for educational illustration under fair-use principles. This workbook is intended for the named training participants only and should not be redistributed externally without the consent of Sustainadility and Climena.</t>
        </is>
      </c>
      <c r="C54" s="500" t="n"/>
      <c r="D54" s="500" t="n"/>
      <c r="E54" s="500" t="n"/>
      <c r="F54" s="500" t="n"/>
      <c r="G54" s="500" t="n"/>
      <c r="H54" s="500" t="n"/>
      <c r="I54" s="500" t="n"/>
      <c r="J54" s="500" t="n"/>
      <c r="K54" s="500" t="n"/>
      <c r="L54" s="501" t="n"/>
      <c r="M54" s="457" t="n"/>
    </row>
    <row r="55" ht="13.95" customHeight="1" s="107">
      <c r="A55" s="457" t="n"/>
      <c r="B55" s="457" t="n"/>
      <c r="C55" s="457" t="n"/>
      <c r="D55" s="457" t="n"/>
      <c r="E55" s="457" t="n"/>
      <c r="F55" s="457" t="n"/>
      <c r="G55" s="457" t="n"/>
      <c r="H55" s="457" t="n"/>
      <c r="I55" s="457" t="n"/>
      <c r="J55" s="457" t="n"/>
      <c r="K55" s="457" t="n"/>
      <c r="L55" s="457" t="n"/>
      <c r="M55" s="457" t="n"/>
    </row>
    <row r="56" ht="13.95" customHeight="1" s="107">
      <c r="A56" s="457" t="n"/>
      <c r="B56" s="457" t="n"/>
      <c r="C56" s="457" t="n"/>
      <c r="D56" s="457" t="n"/>
      <c r="E56" s="457" t="n"/>
      <c r="F56" s="457" t="n"/>
      <c r="G56" s="457" t="n"/>
      <c r="H56" s="457" t="n"/>
      <c r="I56" s="457" t="n"/>
      <c r="J56" s="457" t="n"/>
      <c r="K56" s="457" t="n"/>
      <c r="L56" s="457" t="n"/>
      <c r="M56" s="457" t="n"/>
    </row>
    <row r="57" ht="22.05" customHeight="1" s="107">
      <c r="A57" s="457" t="n"/>
      <c r="B57" s="449" t="inlineStr">
        <is>
          <t>By using this workbook you acknowledge and accept the terms set out above. Version: Training Edition · Last updated as per workbook properties.</t>
        </is>
      </c>
      <c r="M57" s="457" t="n"/>
    </row>
    <row r="58" ht="19.8" customHeight="1" s="107">
      <c r="A58" s="457" t="n"/>
      <c r="B58" s="457" t="n"/>
      <c r="C58" s="457" t="n"/>
      <c r="D58" s="457" t="n"/>
      <c r="E58" s="457" t="n"/>
      <c r="F58" s="457" t="n"/>
      <c r="G58" s="457" t="n"/>
      <c r="H58" s="457" t="n"/>
      <c r="I58" s="457" t="n"/>
      <c r="J58" s="457" t="n"/>
      <c r="K58" s="457" t="n"/>
      <c r="L58" s="457" t="n"/>
      <c r="M58" s="457" t="n"/>
    </row>
    <row r="59" ht="19.8" customHeight="1" s="107">
      <c r="A59" s="457" t="n"/>
      <c r="B59" s="457" t="n"/>
      <c r="C59" s="457" t="n"/>
      <c r="D59" s="457" t="n"/>
      <c r="E59" s="457" t="n"/>
      <c r="F59" s="457" t="n"/>
      <c r="G59" s="457" t="n"/>
      <c r="H59" s="457" t="n"/>
      <c r="I59" s="457" t="n"/>
      <c r="J59" s="457" t="n"/>
      <c r="K59" s="457" t="n"/>
      <c r="L59" s="457" t="n"/>
      <c r="M59" s="457" t="n"/>
    </row>
    <row r="60" ht="24" customHeight="1" s="107">
      <c r="A60" s="457" t="n"/>
      <c r="B60" s="475" t="inlineStr">
        <is>
          <t>WORKBOOK CONTENTS — sheet-by-sheet purpose</t>
        </is>
      </c>
      <c r="M60" s="457" t="n"/>
    </row>
    <row r="61" ht="6" customHeight="1" s="107" thickBot="1">
      <c r="A61" s="278" t="n"/>
      <c r="B61" s="278" t="n"/>
      <c r="C61" s="278" t="n"/>
      <c r="D61" s="278" t="n"/>
      <c r="E61" s="278" t="n"/>
      <c r="F61" s="278" t="n"/>
      <c r="G61" s="278" t="n"/>
      <c r="H61" s="278" t="n"/>
      <c r="I61" s="278" t="n"/>
      <c r="J61" s="278" t="n"/>
      <c r="K61" s="278" t="n"/>
      <c r="L61" s="278" t="n"/>
      <c r="M61" s="278" t="n"/>
    </row>
    <row r="62" ht="22.05" customHeight="1" s="107" thickTop="1">
      <c r="A62" s="278" t="n"/>
      <c r="B62" s="480" t="inlineStr">
        <is>
          <t>#</t>
        </is>
      </c>
      <c r="C62" s="481" t="inlineStr">
        <is>
          <t>Sheet name</t>
        </is>
      </c>
      <c r="D62" s="514" t="n"/>
      <c r="E62" s="514" t="n"/>
      <c r="F62" s="482" t="inlineStr">
        <is>
          <t>Purpose</t>
        </is>
      </c>
      <c r="G62" s="514" t="n"/>
      <c r="H62" s="514" t="n"/>
      <c r="I62" s="514" t="n"/>
      <c r="J62" s="514" t="n"/>
      <c r="K62" s="514" t="n"/>
      <c r="L62" s="515" t="n"/>
      <c r="M62" s="278" t="n"/>
    </row>
    <row r="63" ht="34.05" customHeight="1" s="107">
      <c r="A63" s="278" t="n"/>
      <c r="B63" s="483" t="n">
        <v>1</v>
      </c>
      <c r="C63" s="486">
        <f>HYPERLINK("#'Cover'!A1","Cover")</f>
        <v/>
      </c>
      <c r="D63" s="516" t="n"/>
      <c r="E63" s="516" t="n"/>
      <c r="F63" s="490" t="inlineStr">
        <is>
          <t>This sheet — introduces the three delivery partners, the workbook's purpose, conventions, sources and disclaimer.</t>
        </is>
      </c>
      <c r="G63" s="516" t="n"/>
      <c r="H63" s="516" t="n"/>
      <c r="I63" s="516" t="n"/>
      <c r="J63" s="516" t="n"/>
      <c r="K63" s="516" t="n"/>
      <c r="L63" s="517" t="n"/>
      <c r="M63" s="278" t="n"/>
    </row>
    <row r="64" ht="34.05" customHeight="1" s="107">
      <c r="A64" s="278" t="n"/>
      <c r="B64" s="484" t="n">
        <v>2</v>
      </c>
      <c r="C64" s="487">
        <f>HYPERLINK("#'IFRS S2 Disclosure Checklist'!A1","IFRS S2 Disclosure Checklist")</f>
        <v/>
      </c>
      <c r="D64" s="516" t="n"/>
      <c r="E64" s="516" t="n"/>
      <c r="F64" s="492" t="inlineStr">
        <is>
          <t>Complete 149-item checklist of IFRS S2 paragraphs (Para 1 through B71 + Dec 2025 amendments). Each item flagged Mandatory / Conditional / Permitted. Use to scope a real disclosure exercise.</t>
        </is>
      </c>
      <c r="G64" s="516" t="n"/>
      <c r="H64" s="516" t="n"/>
      <c r="I64" s="516" t="n"/>
      <c r="J64" s="516" t="n"/>
      <c r="K64" s="516" t="n"/>
      <c r="L64" s="517" t="n"/>
      <c r="M64" s="278" t="n"/>
    </row>
    <row r="65" ht="34.05" customHeight="1" s="107">
      <c r="A65" s="278" t="n"/>
      <c r="B65" s="483" t="n">
        <v>3</v>
      </c>
      <c r="C65" s="486">
        <f>HYPERLINK("#'Summary Dashboard'!A1","Summary Dashboard")</f>
        <v/>
      </c>
      <c r="D65" s="516" t="n"/>
      <c r="E65" s="516" t="n"/>
      <c r="F65" s="490" t="inlineStr">
        <is>
          <t>Rolled-up view of disclosure coverage and progress across the 4 core pillars (Governance, Strategy, Risk Mgmt, Metrics &amp; Targets).</t>
        </is>
      </c>
      <c r="G65" s="516" t="n"/>
      <c r="H65" s="516" t="n"/>
      <c r="I65" s="516" t="n"/>
      <c r="J65" s="516" t="n"/>
      <c r="K65" s="516" t="n"/>
      <c r="L65" s="517" t="n"/>
      <c r="M65" s="278" t="n"/>
    </row>
    <row r="66" ht="34.05" customHeight="1" s="107">
      <c r="A66" s="278" t="n"/>
      <c r="B66" s="484" t="n">
        <v>4</v>
      </c>
      <c r="C66" s="487">
        <f>HYPERLINK("#'Defined Terms (Appendix A)'!A1","Defined Terms (Appendix A)")</f>
        <v/>
      </c>
      <c r="D66" s="516" t="n"/>
      <c r="E66" s="516" t="n"/>
      <c r="F66" s="492" t="inlineStr">
        <is>
          <t>IFRS S2 Appendix A glossary — every defined term used in the standard, with the corresponding paragraph reference.</t>
        </is>
      </c>
      <c r="G66" s="516" t="n"/>
      <c r="H66" s="516" t="n"/>
      <c r="I66" s="516" t="n"/>
      <c r="J66" s="516" t="n"/>
      <c r="K66" s="516" t="n"/>
      <c r="L66" s="517" t="n"/>
      <c r="M66" s="278" t="n"/>
    </row>
    <row r="67" ht="34.05" customHeight="1" s="107">
      <c r="A67" s="278" t="n"/>
      <c r="B67" s="483" t="n">
        <v>5</v>
      </c>
      <c r="C67" s="486">
        <f>HYPERLINK("#'Classification Matrix'!A1","Classification Matrix")</f>
        <v/>
      </c>
      <c r="D67" s="516" t="n"/>
      <c r="E67" s="516" t="n"/>
      <c r="F67" s="490" t="inlineStr">
        <is>
          <t>54 major Pillar × Disclosure-Area classifications derived from the checklist. Use for planning, ownership assignment and workstream sequencing.</t>
        </is>
      </c>
      <c r="G67" s="516" t="n"/>
      <c r="H67" s="516" t="n"/>
      <c r="I67" s="516" t="n"/>
      <c r="J67" s="516" t="n"/>
      <c r="K67" s="516" t="n"/>
      <c r="L67" s="517" t="n"/>
      <c r="M67" s="278" t="n"/>
    </row>
    <row r="68" ht="34.05" customHeight="1" s="107">
      <c r="A68" s="278" t="n"/>
      <c r="B68" s="484" t="n">
        <v>6</v>
      </c>
      <c r="C68" s="487">
        <f>HYPERLINK("#'Calculation Examples'!A1","Calculation Examples")</f>
        <v/>
      </c>
      <c r="D68" s="516" t="n"/>
      <c r="E68" s="516" t="n"/>
      <c r="F68" s="492" t="inlineStr">
        <is>
          <t>Worked numerical examples for Scope 1 / 2 / 3, intensity ratios, internal carbon price, financed emissions (PCAF), risk exposure, targets and full activity metrics. Live formulas — flex the blue inputs and watch outputs change.</t>
        </is>
      </c>
      <c r="G68" s="516" t="n"/>
      <c r="H68" s="516" t="n"/>
      <c r="I68" s="516" t="n"/>
      <c r="J68" s="516" t="n"/>
      <c r="K68" s="516" t="n"/>
      <c r="L68" s="517" t="n"/>
      <c r="M68" s="278" t="n"/>
    </row>
    <row r="69" ht="34.05" customHeight="1" s="107">
      <c r="A69" s="278" t="n"/>
      <c r="B69" s="483" t="n">
        <v>7</v>
      </c>
      <c r="C69" s="486">
        <f>HYPERLINK("#'Sample Disclosures'!A1","Sample Disclosures")</f>
        <v/>
      </c>
      <c r="D69" s="516" t="n"/>
      <c r="E69" s="516" t="n"/>
      <c r="F69" s="490" t="inlineStr">
        <is>
          <t>Narrative drafting templates for three contrasting industries (Cement, Bank, Tech/SaaS) mapped to specific IFRS S2 paragraphs. Use as drafting patterns, never copy verbatim.</t>
        </is>
      </c>
      <c r="G69" s="516" t="n"/>
      <c r="H69" s="516" t="n"/>
      <c r="I69" s="516" t="n"/>
      <c r="J69" s="516" t="n"/>
      <c r="K69" s="516" t="n"/>
      <c r="L69" s="517" t="n"/>
      <c r="M69" s="278" t="n"/>
    </row>
    <row r="70" ht="34.05" customHeight="1" s="107">
      <c r="A70" s="278" t="n"/>
      <c r="B70" s="484" t="n">
        <v>8</v>
      </c>
      <c r="C70" s="487">
        <f>HYPERLINK("#'Emission Factors'!A1","Emission Factors")</f>
        <v/>
      </c>
      <c r="D70" s="516" t="n"/>
      <c r="E70" s="516" t="n"/>
      <c r="F70" s="492" t="inlineStr">
        <is>
          <t>Curated library of 44 emission factors (Scope 1 stationary / mobile / process / refrigerant; Scope 2 country grids; Scope 3 transport / travel / spend / materials). Source and vintage on every row.</t>
        </is>
      </c>
      <c r="G70" s="516" t="n"/>
      <c r="H70" s="516" t="n"/>
      <c r="I70" s="516" t="n"/>
      <c r="J70" s="516" t="n"/>
      <c r="K70" s="516" t="n"/>
      <c r="L70" s="517" t="n"/>
      <c r="M70" s="278" t="n"/>
    </row>
    <row r="71" ht="34.05" customHeight="1" s="107">
      <c r="A71" s="278" t="n"/>
      <c r="B71" s="483" t="n">
        <v>9</v>
      </c>
      <c r="C71" s="486">
        <f>HYPERLINK("#'Energy Factors'!A1","Energy Factors")</f>
        <v/>
      </c>
      <c r="D71" s="516" t="n"/>
      <c r="E71" s="516" t="n"/>
      <c r="F71" s="490" t="inlineStr">
        <is>
          <t>Energy unit conversions, net calorific values, fuel densities, AR5/AR6 GWPs and a worked kWh→tCO₂e example. Used together with Emission Factors for Scope 1 calc.</t>
        </is>
      </c>
      <c r="G71" s="516" t="n"/>
      <c r="H71" s="516" t="n"/>
      <c r="I71" s="516" t="n"/>
      <c r="J71" s="516" t="n"/>
      <c r="K71" s="516" t="n"/>
      <c r="L71" s="517" t="n"/>
      <c r="M71" s="278" t="n"/>
    </row>
    <row r="72" ht="34.05" customHeight="1" s="107">
      <c r="A72" s="278" t="n"/>
      <c r="B72" s="484" t="n">
        <v>10</v>
      </c>
      <c r="C72" s="487">
        <f>HYPERLINK("#'Scenario Analysis'!A1","Scenario Analysis")</f>
        <v/>
      </c>
      <c r="D72" s="516" t="n"/>
      <c r="E72" s="516" t="n"/>
      <c r="F72" s="492" t="inlineStr">
        <is>
          <t>End-to-end NGFS-anchored climate scenario assessment (Orderly / Delayed / Hot House). Transition risk, physical risk, opportunity and resilience commentary aligned to Para 22.</t>
        </is>
      </c>
      <c r="G72" s="516" t="n"/>
      <c r="H72" s="516" t="n"/>
      <c r="I72" s="516" t="n"/>
      <c r="J72" s="516" t="n"/>
      <c r="K72" s="516" t="n"/>
      <c r="L72" s="517" t="n"/>
      <c r="M72" s="278" t="n"/>
    </row>
    <row r="73" ht="34.05" customHeight="1" s="107">
      <c r="A73" s="278" t="n"/>
      <c r="B73" s="483" t="n">
        <v>11</v>
      </c>
      <c r="C73" s="486">
        <f>HYPERLINK("#'Data Sources &amp; Practices'!A1","Data Sources &amp; Practices")</f>
        <v/>
      </c>
      <c r="D73" s="516" t="n"/>
      <c r="E73" s="516" t="n"/>
      <c r="F73" s="490" t="inlineStr">
        <is>
          <t>For each disclosure area: where the data comes from, best practices, practical pitfalls, key stakeholders, restatement triggers and an organisational change-management column.</t>
        </is>
      </c>
      <c r="G73" s="516" t="n"/>
      <c r="H73" s="516" t="n"/>
      <c r="I73" s="516" t="n"/>
      <c r="J73" s="516" t="n"/>
      <c r="K73" s="516" t="n"/>
      <c r="L73" s="517" t="n"/>
      <c r="M73" s="278" t="n"/>
    </row>
    <row r="74" ht="34.05" customHeight="1" s="107">
      <c r="A74" s="278" t="n"/>
      <c r="B74" s="484" t="n">
        <v>12</v>
      </c>
      <c r="C74" s="487">
        <f>HYPERLINK("#'Metrics &amp; Targets Reference'!A1","Metrics &amp; Targets Reference")</f>
        <v/>
      </c>
      <c r="D74" s="516" t="n"/>
      <c r="E74" s="516" t="n"/>
      <c r="F74" s="492" t="inlineStr">
        <is>
          <t>Methodology specification for every metric and target — formulas, data entities, governing framework, references, reporting unit and assurance basis.</t>
        </is>
      </c>
      <c r="G74" s="516" t="n"/>
      <c r="H74" s="516" t="n"/>
      <c r="I74" s="516" t="n"/>
      <c r="J74" s="516" t="n"/>
      <c r="K74" s="516" t="n"/>
      <c r="L74" s="517" t="n"/>
      <c r="M74" s="278" t="n"/>
    </row>
    <row r="75" ht="34.05" customHeight="1" s="107">
      <c r="A75" s="278" t="n"/>
      <c r="B75" s="483" t="n">
        <v>13</v>
      </c>
      <c r="C75" s="486">
        <f>HYPERLINK("#'Training Exercises'!A1","Training Exercises")</f>
        <v/>
      </c>
      <c r="D75" s="516" t="n"/>
      <c r="E75" s="516" t="n"/>
      <c r="F75" s="490" t="inlineStr">
        <is>
          <t>Four-stage participant exercise: (1) build 2020 baseline, (2) set 2030 SBTi-aligned targets with step-by-step walkthrough, (3) ingest 2022–2025 actuals and read the trend, (4) run scenario analysis. ACTIONS columns throughout.</t>
        </is>
      </c>
      <c r="G75" s="516" t="n"/>
      <c r="H75" s="516" t="n"/>
      <c r="I75" s="516" t="n"/>
      <c r="J75" s="516" t="n"/>
      <c r="K75" s="516" t="n"/>
      <c r="L75" s="517" t="n"/>
      <c r="M75" s="278" t="n"/>
    </row>
    <row r="76" ht="34.05" customHeight="1" s="107">
      <c r="A76" s="278" t="n"/>
      <c r="B76" s="484" t="n">
        <v>14</v>
      </c>
      <c r="C76" s="487">
        <f>HYPERLINK("#'Industry Benchmarks'!A1","Industry Benchmarks")</f>
        <v/>
      </c>
      <c r="D76" s="516" t="n"/>
      <c r="E76" s="516" t="n"/>
      <c r="F76" s="492" t="inlineStr">
        <is>
          <t>56 Tier-1 emission and energy intensity benchmarks by sector (cement, steel, power, transport, real estate, financials, agriculture). Includes a multi-year cement trajectory for the Training Exercises.</t>
        </is>
      </c>
      <c r="G76" s="516" t="n"/>
      <c r="H76" s="516" t="n"/>
      <c r="I76" s="516" t="n"/>
      <c r="J76" s="516" t="n"/>
      <c r="K76" s="516" t="n"/>
      <c r="L76" s="517" t="n"/>
      <c r="M76" s="278" t="n"/>
    </row>
    <row r="77" ht="34.05" customHeight="1" s="107">
      <c r="A77" s="278" t="n"/>
      <c r="B77" s="483" t="n">
        <v>15</v>
      </c>
      <c r="C77" s="486">
        <f>HYPERLINK("#'SBTi Target Setting'!A1","SBTi Target Setting")</f>
        <v/>
      </c>
      <c r="D77" s="516" t="n"/>
      <c r="E77" s="516" t="n"/>
      <c r="F77" s="490" t="inlineStr">
        <is>
          <t>End-to-end SBTi methodology reference: 8-step workflow, methods comparison (ACA / SDA / RE100 / Net-Zero), contraction rates, three worked examples, data sources and Para 33–36 tie-in.</t>
        </is>
      </c>
      <c r="G77" s="516" t="n"/>
      <c r="H77" s="516" t="n"/>
      <c r="I77" s="516" t="n"/>
      <c r="J77" s="516" t="n"/>
      <c r="K77" s="516" t="n"/>
      <c r="L77" s="517" t="n"/>
      <c r="M77" s="278" t="n"/>
    </row>
    <row r="78" ht="34.05" customHeight="1" s="107">
      <c r="A78" s="278" t="n"/>
      <c r="B78" s="485" t="n">
        <v>16</v>
      </c>
      <c r="C78" s="488">
        <f>HYPERLINK("#'Management Dashboard'!A1","Management Dashboard")</f>
        <v/>
      </c>
      <c r="D78" s="518" t="n"/>
      <c r="E78" s="518" t="n"/>
      <c r="F78" s="494" t="inlineStr">
        <is>
          <t>Executive-style three-industry dashboard (Cement · Bank · Tech). KPI cards, intensity vs benchmark, target progress with RAG status, charts and risk/opportunity panels. Cement live-links to Calculation Examples.</t>
        </is>
      </c>
      <c r="G78" s="518" t="n"/>
      <c r="H78" s="518" t="n"/>
      <c r="I78" s="518" t="n"/>
      <c r="J78" s="518" t="n"/>
      <c r="K78" s="518" t="n"/>
      <c r="L78" s="519" t="n"/>
      <c r="M78" s="278" t="n"/>
    </row>
    <row r="79" ht="19.8" customHeight="1" s="107">
      <c r="A79" s="278" t="n"/>
      <c r="B79" s="278" t="n"/>
      <c r="C79" s="278" t="n"/>
      <c r="D79" s="278" t="n"/>
      <c r="E79" s="278" t="n"/>
      <c r="F79" s="278" t="n"/>
      <c r="G79" s="278" t="n"/>
      <c r="H79" s="278" t="n"/>
      <c r="I79" s="278" t="n"/>
      <c r="J79" s="278" t="n"/>
      <c r="K79" s="278" t="n"/>
      <c r="L79" s="278" t="n"/>
      <c r="M79" s="278" t="n"/>
    </row>
    <row r="80" ht="19.8" customHeight="1" s="107">
      <c r="A80" s="278" t="n"/>
      <c r="B80" s="278" t="n"/>
      <c r="C80" s="278" t="n"/>
      <c r="D80" s="278" t="n"/>
      <c r="E80" s="278" t="n"/>
      <c r="F80" s="278" t="n"/>
      <c r="G80" s="278" t="n"/>
      <c r="H80" s="278" t="n"/>
      <c r="I80" s="278" t="n"/>
      <c r="J80" s="278" t="n"/>
      <c r="K80" s="278" t="n"/>
      <c r="L80" s="278" t="n"/>
      <c r="M80" s="278" t="n"/>
    </row>
    <row r="81" ht="19.8" customHeight="1" s="107">
      <c r="A81" s="278" t="n"/>
      <c r="B81" s="278" t="n"/>
      <c r="C81" s="278" t="n"/>
      <c r="D81" s="278" t="n"/>
      <c r="E81" s="278" t="n"/>
      <c r="F81" s="278" t="n"/>
      <c r="G81" s="278" t="n"/>
      <c r="H81" s="278" t="n"/>
      <c r="I81" s="278" t="n"/>
      <c r="J81" s="278" t="n"/>
      <c r="K81" s="278" t="n"/>
      <c r="L81" s="278" t="n"/>
      <c r="M81" s="278" t="n"/>
    </row>
    <row r="82" ht="19.8" customHeight="1" s="107">
      <c r="A82" s="278" t="n"/>
      <c r="B82" s="278" t="n"/>
      <c r="C82" s="278" t="n"/>
      <c r="D82" s="278" t="n"/>
      <c r="E82" s="278" t="n"/>
      <c r="F82" s="278" t="n"/>
      <c r="G82" s="278" t="n"/>
      <c r="H82" s="278" t="n"/>
      <c r="I82" s="278" t="n"/>
      <c r="J82" s="278" t="n"/>
      <c r="K82" s="278" t="n"/>
      <c r="L82" s="278" t="n"/>
      <c r="M82" s="278" t="n"/>
    </row>
    <row r="83" ht="19.8" customHeight="1" s="107">
      <c r="A83" s="278" t="n"/>
      <c r="B83" s="278" t="n"/>
      <c r="C83" s="278" t="n"/>
      <c r="D83" s="278" t="n"/>
      <c r="E83" s="278" t="n"/>
      <c r="F83" s="278" t="n"/>
      <c r="G83" s="278" t="n"/>
      <c r="H83" s="278" t="n"/>
      <c r="I83" s="278" t="n"/>
      <c r="J83" s="278" t="n"/>
      <c r="K83" s="278" t="n"/>
      <c r="L83" s="278" t="n"/>
      <c r="M83" s="278" t="n"/>
    </row>
    <row r="84" ht="19.8" customHeight="1" s="107">
      <c r="A84" s="278" t="n"/>
      <c r="B84" s="278" t="n"/>
      <c r="C84" s="278" t="n"/>
      <c r="D84" s="278" t="n"/>
      <c r="E84" s="278" t="n"/>
      <c r="F84" s="278" t="n"/>
      <c r="G84" s="278" t="n"/>
      <c r="H84" s="278" t="n"/>
      <c r="I84" s="278" t="n"/>
      <c r="J84" s="278" t="n"/>
      <c r="K84" s="278" t="n"/>
      <c r="L84" s="278" t="n"/>
      <c r="M84" s="278" t="n"/>
    </row>
    <row r="85" ht="19.8" customHeight="1" s="107">
      <c r="A85" s="278" t="n"/>
      <c r="B85" s="278" t="n"/>
      <c r="C85" s="278" t="n"/>
      <c r="D85" s="278" t="n"/>
      <c r="E85" s="278" t="n"/>
      <c r="F85" s="278" t="n"/>
      <c r="G85" s="278" t="n"/>
      <c r="H85" s="278" t="n"/>
      <c r="I85" s="278" t="n"/>
      <c r="J85" s="278" t="n"/>
      <c r="K85" s="278" t="n"/>
      <c r="L85" s="278" t="n"/>
      <c r="M85" s="278" t="n"/>
    </row>
    <row r="86" ht="19.8" customHeight="1" s="107">
      <c r="A86" s="278" t="n"/>
      <c r="B86" s="278" t="n"/>
      <c r="C86" s="278" t="n"/>
      <c r="D86" s="278" t="n"/>
      <c r="E86" s="278" t="n"/>
      <c r="F86" s="278" t="n"/>
      <c r="G86" s="278" t="n"/>
      <c r="H86" s="278" t="n"/>
      <c r="I86" s="278" t="n"/>
      <c r="J86" s="278" t="n"/>
      <c r="K86" s="278" t="n"/>
      <c r="L86" s="278" t="n"/>
      <c r="M86" s="278" t="n"/>
    </row>
    <row r="87" ht="19.8" customHeight="1" s="107">
      <c r="A87" s="278" t="n"/>
      <c r="B87" s="278" t="n"/>
      <c r="C87" s="278" t="n"/>
      <c r="D87" s="278" t="n"/>
      <c r="E87" s="278" t="n"/>
      <c r="F87" s="278" t="n"/>
      <c r="G87" s="278" t="n"/>
      <c r="H87" s="278" t="n"/>
      <c r="I87" s="278" t="n"/>
      <c r="J87" s="278" t="n"/>
      <c r="K87" s="278" t="n"/>
      <c r="L87" s="278" t="n"/>
      <c r="M87" s="278" t="n"/>
    </row>
    <row r="88" ht="19.8" customHeight="1" s="107">
      <c r="A88" s="278" t="n"/>
      <c r="B88" s="278" t="n"/>
      <c r="C88" s="278" t="n"/>
      <c r="D88" s="278" t="n"/>
      <c r="E88" s="278" t="n"/>
      <c r="F88" s="278" t="n"/>
      <c r="G88" s="278" t="n"/>
      <c r="H88" s="278" t="n"/>
      <c r="I88" s="278" t="n"/>
      <c r="J88" s="278" t="n"/>
      <c r="K88" s="278" t="n"/>
      <c r="L88" s="278" t="n"/>
      <c r="M88" s="278" t="n"/>
    </row>
    <row r="89" ht="19.8" customHeight="1" s="107">
      <c r="A89" s="278" t="n"/>
      <c r="B89" s="278" t="n"/>
      <c r="C89" s="278" t="n"/>
      <c r="D89" s="278" t="n"/>
      <c r="E89" s="278" t="n"/>
      <c r="F89" s="278" t="n"/>
      <c r="G89" s="278" t="n"/>
      <c r="H89" s="278" t="n"/>
      <c r="I89" s="278" t="n"/>
      <c r="J89" s="278" t="n"/>
      <c r="K89" s="278" t="n"/>
      <c r="L89" s="278" t="n"/>
      <c r="M89" s="278" t="n"/>
    </row>
    <row r="90" ht="19.8" customHeight="1" s="107">
      <c r="A90" s="278" t="n"/>
      <c r="B90" s="278" t="n"/>
      <c r="C90" s="278" t="n"/>
      <c r="D90" s="278" t="n"/>
      <c r="E90" s="278" t="n"/>
      <c r="F90" s="278" t="n"/>
      <c r="G90" s="278" t="n"/>
      <c r="H90" s="278" t="n"/>
      <c r="I90" s="278" t="n"/>
      <c r="J90" s="278" t="n"/>
      <c r="K90" s="278" t="n"/>
      <c r="L90" s="278" t="n"/>
      <c r="M90" s="278" t="n"/>
    </row>
    <row r="91" ht="19.8" customHeight="1" s="107">
      <c r="A91" s="278" t="n"/>
      <c r="B91" s="278" t="n"/>
      <c r="C91" s="278" t="n"/>
      <c r="D91" s="278" t="n"/>
      <c r="E91" s="278" t="n"/>
      <c r="F91" s="278" t="n"/>
      <c r="G91" s="278" t="n"/>
      <c r="H91" s="278" t="n"/>
      <c r="I91" s="278" t="n"/>
      <c r="J91" s="278" t="n"/>
      <c r="K91" s="278" t="n"/>
      <c r="L91" s="278" t="n"/>
      <c r="M91" s="278" t="n"/>
    </row>
    <row r="92" ht="19.8" customHeight="1" s="107">
      <c r="A92" s="278" t="n"/>
      <c r="B92" s="278" t="n"/>
      <c r="C92" s="278" t="n"/>
      <c r="D92" s="278" t="n"/>
      <c r="E92" s="278" t="n"/>
      <c r="F92" s="278" t="n"/>
      <c r="G92" s="278" t="n"/>
      <c r="H92" s="278" t="n"/>
      <c r="I92" s="278" t="n"/>
      <c r="J92" s="278" t="n"/>
      <c r="K92" s="278" t="n"/>
      <c r="L92" s="278" t="n"/>
      <c r="M92" s="278" t="n"/>
    </row>
    <row r="93" ht="19.8" customHeight="1" s="107">
      <c r="A93" s="278" t="n"/>
      <c r="B93" s="278" t="n"/>
      <c r="C93" s="278" t="n"/>
      <c r="D93" s="278" t="n"/>
      <c r="E93" s="278" t="n"/>
      <c r="F93" s="278" t="n"/>
      <c r="G93" s="278" t="n"/>
      <c r="H93" s="278" t="n"/>
      <c r="I93" s="278" t="n"/>
      <c r="J93" s="278" t="n"/>
      <c r="K93" s="278" t="n"/>
      <c r="L93" s="278" t="n"/>
      <c r="M93" s="278" t="n"/>
    </row>
    <row r="94" ht="19.8" customHeight="1" s="107">
      <c r="A94" s="278" t="n"/>
      <c r="B94" s="278" t="n"/>
      <c r="C94" s="278" t="n"/>
      <c r="D94" s="278" t="n"/>
      <c r="E94" s="278" t="n"/>
      <c r="F94" s="278" t="n"/>
      <c r="G94" s="278" t="n"/>
      <c r="H94" s="278" t="n"/>
      <c r="I94" s="278" t="n"/>
      <c r="J94" s="278" t="n"/>
      <c r="K94" s="278" t="n"/>
      <c r="L94" s="278" t="n"/>
      <c r="M94" s="278" t="n"/>
    </row>
    <row r="95" ht="19.8" customHeight="1" s="107">
      <c r="A95" s="278" t="n"/>
      <c r="B95" s="278" t="n"/>
      <c r="C95" s="278" t="n"/>
      <c r="D95" s="278" t="n"/>
      <c r="E95" s="278" t="n"/>
      <c r="F95" s="278" t="n"/>
      <c r="G95" s="278" t="n"/>
      <c r="H95" s="278" t="n"/>
      <c r="I95" s="278" t="n"/>
      <c r="J95" s="278" t="n"/>
      <c r="K95" s="278" t="n"/>
      <c r="L95" s="278" t="n"/>
      <c r="M95" s="278" t="n"/>
    </row>
    <row r="96" ht="19.8" customHeight="1" s="107">
      <c r="A96" s="278" t="n"/>
      <c r="B96" s="278" t="n"/>
      <c r="C96" s="278" t="n"/>
      <c r="D96" s="278" t="n"/>
      <c r="E96" s="278" t="n"/>
      <c r="F96" s="278" t="n"/>
      <c r="G96" s="278" t="n"/>
      <c r="H96" s="278" t="n"/>
      <c r="I96" s="278" t="n"/>
      <c r="J96" s="278" t="n"/>
      <c r="K96" s="278" t="n"/>
      <c r="L96" s="278" t="n"/>
      <c r="M96" s="278" t="n"/>
    </row>
    <row r="97" ht="19.8" customHeight="1" s="107">
      <c r="A97" s="278" t="n"/>
      <c r="B97" s="278" t="n"/>
      <c r="C97" s="278" t="n"/>
      <c r="D97" s="278" t="n"/>
      <c r="E97" s="278" t="n"/>
      <c r="F97" s="278" t="n"/>
      <c r="G97" s="278" t="n"/>
      <c r="H97" s="278" t="n"/>
      <c r="I97" s="278" t="n"/>
      <c r="J97" s="278" t="n"/>
      <c r="K97" s="278" t="n"/>
      <c r="L97" s="278" t="n"/>
      <c r="M97" s="278" t="n"/>
    </row>
    <row r="98" ht="19.8" customHeight="1" s="107">
      <c r="A98" s="278" t="n"/>
      <c r="B98" s="278" t="n"/>
      <c r="C98" s="278" t="n"/>
      <c r="D98" s="278" t="n"/>
      <c r="E98" s="278" t="n"/>
      <c r="F98" s="278" t="n"/>
      <c r="G98" s="278" t="n"/>
      <c r="H98" s="278" t="n"/>
      <c r="I98" s="278" t="n"/>
      <c r="J98" s="278" t="n"/>
      <c r="K98" s="278" t="n"/>
      <c r="L98" s="278" t="n"/>
      <c r="M98" s="278" t="n"/>
    </row>
    <row r="99" ht="19.8" customHeight="1" s="107">
      <c r="A99" s="278" t="n"/>
      <c r="B99" s="278" t="n"/>
      <c r="C99" s="278" t="n"/>
      <c r="D99" s="278" t="n"/>
      <c r="E99" s="278" t="n"/>
      <c r="F99" s="278" t="n"/>
      <c r="G99" s="278" t="n"/>
      <c r="H99" s="278" t="n"/>
      <c r="I99" s="278" t="n"/>
      <c r="J99" s="278" t="n"/>
      <c r="K99" s="278" t="n"/>
      <c r="L99" s="278" t="n"/>
      <c r="M99" s="278" t="n"/>
    </row>
    <row r="100" ht="19.8" customHeight="1" s="107">
      <c r="A100" s="278" t="n"/>
      <c r="B100" s="278" t="n"/>
      <c r="C100" s="278" t="n"/>
      <c r="D100" s="278" t="n"/>
      <c r="E100" s="278" t="n"/>
      <c r="F100" s="278" t="n"/>
      <c r="G100" s="278" t="n"/>
      <c r="H100" s="278" t="n"/>
      <c r="I100" s="278" t="n"/>
      <c r="J100" s="278" t="n"/>
      <c r="K100" s="278" t="n"/>
      <c r="L100" s="278" t="n"/>
      <c r="M100" s="278" t="n"/>
    </row>
    <row r="101" ht="19.8" customHeight="1" s="107">
      <c r="A101" s="278" t="n"/>
      <c r="B101" s="278" t="n"/>
      <c r="C101" s="278" t="n"/>
      <c r="D101" s="278" t="n"/>
      <c r="E101" s="278" t="n"/>
      <c r="F101" s="278" t="n"/>
      <c r="G101" s="278" t="n"/>
      <c r="H101" s="278" t="n"/>
      <c r="I101" s="278" t="n"/>
      <c r="J101" s="278" t="n"/>
      <c r="K101" s="278" t="n"/>
      <c r="L101" s="278" t="n"/>
      <c r="M101" s="278" t="n"/>
    </row>
    <row r="102" ht="19.8" customHeight="1" s="107">
      <c r="A102" s="278" t="n"/>
      <c r="B102" s="278" t="n"/>
      <c r="C102" s="278" t="n"/>
      <c r="D102" s="278" t="n"/>
      <c r="E102" s="278" t="n"/>
      <c r="F102" s="278" t="n"/>
      <c r="G102" s="278" t="n"/>
      <c r="H102" s="278" t="n"/>
      <c r="I102" s="278" t="n"/>
      <c r="J102" s="278" t="n"/>
      <c r="K102" s="278" t="n"/>
      <c r="L102" s="278" t="n"/>
      <c r="M102" s="278" t="n"/>
    </row>
    <row r="103" ht="19.8" customHeight="1" s="107">
      <c r="A103" s="278" t="n"/>
      <c r="B103" s="278" t="n"/>
      <c r="C103" s="278" t="n"/>
      <c r="D103" s="278" t="n"/>
      <c r="E103" s="278" t="n"/>
      <c r="F103" s="278" t="n"/>
      <c r="G103" s="278" t="n"/>
      <c r="H103" s="278" t="n"/>
      <c r="I103" s="278" t="n"/>
      <c r="J103" s="278" t="n"/>
      <c r="K103" s="278" t="n"/>
      <c r="L103" s="278" t="n"/>
      <c r="M103" s="278" t="n"/>
    </row>
    <row r="104" ht="19.8" customHeight="1" s="107">
      <c r="A104" s="278" t="n"/>
      <c r="B104" s="278" t="n"/>
      <c r="C104" s="278" t="n"/>
      <c r="D104" s="278" t="n"/>
      <c r="E104" s="278" t="n"/>
      <c r="F104" s="278" t="n"/>
      <c r="G104" s="278" t="n"/>
      <c r="H104" s="278" t="n"/>
      <c r="I104" s="278" t="n"/>
      <c r="J104" s="278" t="n"/>
      <c r="K104" s="278" t="n"/>
      <c r="L104" s="278" t="n"/>
      <c r="M104" s="278" t="n"/>
    </row>
    <row r="105" ht="19.8" customHeight="1" s="107">
      <c r="A105" s="278" t="n"/>
      <c r="B105" s="278" t="n"/>
      <c r="C105" s="278" t="n"/>
      <c r="D105" s="278" t="n"/>
      <c r="E105" s="278" t="n"/>
      <c r="F105" s="278" t="n"/>
      <c r="G105" s="278" t="n"/>
      <c r="H105" s="278" t="n"/>
      <c r="I105" s="278" t="n"/>
      <c r="J105" s="278" t="n"/>
      <c r="K105" s="278" t="n"/>
      <c r="L105" s="278" t="n"/>
      <c r="M105" s="278" t="n"/>
    </row>
    <row r="106" ht="19.8" customHeight="1" s="107">
      <c r="A106" s="278" t="n"/>
      <c r="B106" s="278" t="n"/>
      <c r="C106" s="278" t="n"/>
      <c r="D106" s="278" t="n"/>
      <c r="E106" s="278" t="n"/>
      <c r="F106" s="278" t="n"/>
      <c r="G106" s="278" t="n"/>
      <c r="H106" s="278" t="n"/>
      <c r="I106" s="278" t="n"/>
      <c r="J106" s="278" t="n"/>
      <c r="K106" s="278" t="n"/>
      <c r="L106" s="278" t="n"/>
      <c r="M106" s="278" t="n"/>
    </row>
    <row r="107" ht="19.8" customHeight="1" s="107">
      <c r="A107" s="278" t="n"/>
      <c r="B107" s="278" t="n"/>
      <c r="C107" s="278" t="n"/>
      <c r="D107" s="278" t="n"/>
      <c r="E107" s="278" t="n"/>
      <c r="F107" s="278" t="n"/>
      <c r="G107" s="278" t="n"/>
      <c r="H107" s="278" t="n"/>
      <c r="I107" s="278" t="n"/>
      <c r="J107" s="278" t="n"/>
      <c r="K107" s="278" t="n"/>
      <c r="L107" s="278" t="n"/>
      <c r="M107" s="278" t="n"/>
    </row>
    <row r="108" ht="19.8" customHeight="1" s="107">
      <c r="A108" s="278" t="n"/>
      <c r="B108" s="278" t="n"/>
      <c r="C108" s="278" t="n"/>
      <c r="D108" s="278" t="n"/>
      <c r="E108" s="278" t="n"/>
      <c r="F108" s="278" t="n"/>
      <c r="G108" s="278" t="n"/>
      <c r="H108" s="278" t="n"/>
      <c r="I108" s="278" t="n"/>
      <c r="J108" s="278" t="n"/>
      <c r="K108" s="278" t="n"/>
      <c r="L108" s="278" t="n"/>
      <c r="M108" s="278" t="n"/>
    </row>
    <row r="109" ht="19.8" customHeight="1" s="107">
      <c r="A109" s="278" t="n"/>
      <c r="B109" s="278" t="n"/>
      <c r="C109" s="278" t="n"/>
      <c r="D109" s="278" t="n"/>
      <c r="E109" s="278" t="n"/>
      <c r="F109" s="278" t="n"/>
      <c r="G109" s="278" t="n"/>
      <c r="H109" s="278" t="n"/>
      <c r="I109" s="278" t="n"/>
      <c r="J109" s="278" t="n"/>
      <c r="K109" s="278" t="n"/>
      <c r="L109" s="278" t="n"/>
      <c r="M109" s="278" t="n"/>
    </row>
    <row r="110" ht="19.8" customHeight="1" s="107">
      <c r="A110" s="278" t="n"/>
      <c r="B110" s="278" t="n"/>
      <c r="C110" s="278" t="n"/>
      <c r="D110" s="278" t="n"/>
      <c r="E110" s="278" t="n"/>
      <c r="F110" s="278" t="n"/>
      <c r="G110" s="278" t="n"/>
      <c r="H110" s="278" t="n"/>
      <c r="I110" s="278" t="n"/>
      <c r="J110" s="278" t="n"/>
      <c r="K110" s="278" t="n"/>
      <c r="L110" s="278" t="n"/>
      <c r="M110" s="278" t="n"/>
    </row>
    <row r="111" ht="19.8" customHeight="1" s="107">
      <c r="A111" s="278" t="n"/>
      <c r="B111" s="278" t="n"/>
      <c r="C111" s="278" t="n"/>
      <c r="D111" s="278" t="n"/>
      <c r="E111" s="278" t="n"/>
      <c r="F111" s="278" t="n"/>
      <c r="G111" s="278" t="n"/>
      <c r="H111" s="278" t="n"/>
      <c r="I111" s="278" t="n"/>
      <c r="J111" s="278" t="n"/>
      <c r="K111" s="278" t="n"/>
      <c r="L111" s="278" t="n"/>
      <c r="M111" s="278" t="n"/>
    </row>
    <row r="112" ht="19.8" customHeight="1" s="107">
      <c r="A112" s="278" t="n"/>
      <c r="B112" s="278" t="n"/>
      <c r="C112" s="278" t="n"/>
      <c r="D112" s="278" t="n"/>
      <c r="E112" s="278" t="n"/>
      <c r="F112" s="278" t="n"/>
      <c r="G112" s="278" t="n"/>
      <c r="H112" s="278" t="n"/>
      <c r="I112" s="278" t="n"/>
      <c r="J112" s="278" t="n"/>
      <c r="K112" s="278" t="n"/>
      <c r="L112" s="278" t="n"/>
      <c r="M112" s="278" t="n"/>
    </row>
    <row r="113" ht="19.8" customHeight="1" s="107">
      <c r="A113" s="278" t="n"/>
      <c r="B113" s="278" t="n"/>
      <c r="C113" s="278" t="n"/>
      <c r="D113" s="278" t="n"/>
      <c r="E113" s="278" t="n"/>
      <c r="F113" s="278" t="n"/>
      <c r="G113" s="278" t="n"/>
      <c r="H113" s="278" t="n"/>
      <c r="I113" s="278" t="n"/>
      <c r="J113" s="278" t="n"/>
      <c r="K113" s="278" t="n"/>
      <c r="L113" s="278" t="n"/>
      <c r="M113" s="278" t="n"/>
    </row>
    <row r="114" ht="19.8" customHeight="1" s="107">
      <c r="A114" s="278" t="n"/>
      <c r="B114" s="278" t="n"/>
      <c r="C114" s="278" t="n"/>
      <c r="D114" s="278" t="n"/>
      <c r="E114" s="278" t="n"/>
      <c r="F114" s="278" t="n"/>
      <c r="G114" s="278" t="n"/>
      <c r="H114" s="278" t="n"/>
      <c r="I114" s="278" t="n"/>
      <c r="J114" s="278" t="n"/>
      <c r="K114" s="278" t="n"/>
      <c r="L114" s="278" t="n"/>
      <c r="M114" s="278" t="n"/>
    </row>
    <row r="115" ht="19.8" customHeight="1" s="107">
      <c r="A115" s="278" t="n"/>
      <c r="B115" s="278" t="n"/>
      <c r="C115" s="278" t="n"/>
      <c r="D115" s="278" t="n"/>
      <c r="E115" s="278" t="n"/>
      <c r="F115" s="278" t="n"/>
      <c r="G115" s="278" t="n"/>
      <c r="H115" s="278" t="n"/>
      <c r="I115" s="278" t="n"/>
      <c r="J115" s="278" t="n"/>
      <c r="K115" s="278" t="n"/>
      <c r="L115" s="278" t="n"/>
      <c r="M115" s="278" t="n"/>
    </row>
    <row r="116" ht="19.8" customHeight="1" s="107">
      <c r="A116" s="278" t="n"/>
      <c r="B116" s="278" t="n"/>
      <c r="C116" s="278" t="n"/>
      <c r="D116" s="278" t="n"/>
      <c r="E116" s="278" t="n"/>
      <c r="F116" s="278" t="n"/>
      <c r="G116" s="278" t="n"/>
      <c r="H116" s="278" t="n"/>
      <c r="I116" s="278" t="n"/>
      <c r="J116" s="278" t="n"/>
      <c r="K116" s="278" t="n"/>
      <c r="L116" s="278" t="n"/>
      <c r="M116" s="278" t="n"/>
    </row>
    <row r="117" ht="19.8" customHeight="1" s="107">
      <c r="A117" s="278" t="n"/>
      <c r="B117" s="278" t="n"/>
      <c r="C117" s="278" t="n"/>
      <c r="D117" s="278" t="n"/>
      <c r="E117" s="278" t="n"/>
      <c r="F117" s="278" t="n"/>
      <c r="G117" s="278" t="n"/>
      <c r="H117" s="278" t="n"/>
      <c r="I117" s="278" t="n"/>
      <c r="J117" s="278" t="n"/>
      <c r="K117" s="278" t="n"/>
      <c r="L117" s="278" t="n"/>
      <c r="M117" s="278" t="n"/>
    </row>
    <row r="118" ht="19.8" customHeight="1" s="107">
      <c r="A118" s="278" t="n"/>
      <c r="B118" s="278" t="n"/>
      <c r="C118" s="278" t="n"/>
      <c r="D118" s="278" t="n"/>
      <c r="E118" s="278" t="n"/>
      <c r="F118" s="278" t="n"/>
      <c r="G118" s="278" t="n"/>
      <c r="H118" s="278" t="n"/>
      <c r="I118" s="278" t="n"/>
      <c r="J118" s="278" t="n"/>
      <c r="K118" s="278" t="n"/>
      <c r="L118" s="278" t="n"/>
      <c r="M118" s="278" t="n"/>
    </row>
    <row r="119" ht="19.8" customHeight="1" s="107">
      <c r="A119" s="278" t="n"/>
      <c r="B119" s="278" t="n"/>
      <c r="C119" s="278" t="n"/>
      <c r="D119" s="278" t="n"/>
      <c r="E119" s="278" t="n"/>
      <c r="F119" s="278" t="n"/>
      <c r="G119" s="278" t="n"/>
      <c r="H119" s="278" t="n"/>
      <c r="I119" s="278" t="n"/>
      <c r="J119" s="278" t="n"/>
      <c r="K119" s="278" t="n"/>
      <c r="L119" s="278" t="n"/>
      <c r="M119" s="278" t="n"/>
    </row>
    <row r="120" ht="19.8" customHeight="1" s="107">
      <c r="A120" s="278" t="n"/>
      <c r="B120" s="278" t="n"/>
      <c r="C120" s="278" t="n"/>
      <c r="D120" s="278" t="n"/>
      <c r="E120" s="278" t="n"/>
      <c r="F120" s="278" t="n"/>
      <c r="G120" s="278" t="n"/>
      <c r="H120" s="278" t="n"/>
      <c r="I120" s="278" t="n"/>
      <c r="J120" s="278" t="n"/>
      <c r="K120" s="278" t="n"/>
      <c r="L120" s="278" t="n"/>
      <c r="M120" s="278" t="n"/>
    </row>
    <row r="121" ht="19.8" customHeight="1" s="107">
      <c r="A121" s="278" t="n"/>
      <c r="B121" s="278" t="n"/>
      <c r="C121" s="278" t="n"/>
      <c r="D121" s="278" t="n"/>
      <c r="E121" s="278" t="n"/>
      <c r="F121" s="278" t="n"/>
      <c r="G121" s="278" t="n"/>
      <c r="H121" s="278" t="n"/>
      <c r="I121" s="278" t="n"/>
      <c r="J121" s="278" t="n"/>
      <c r="K121" s="278" t="n"/>
      <c r="L121" s="278" t="n"/>
      <c r="M121" s="278" t="n"/>
    </row>
    <row r="122" ht="19.8" customHeight="1" s="107">
      <c r="A122" s="278" t="n"/>
      <c r="B122" s="278" t="n"/>
      <c r="C122" s="278" t="n"/>
      <c r="D122" s="278" t="n"/>
      <c r="E122" s="278" t="n"/>
      <c r="F122" s="278" t="n"/>
      <c r="G122" s="278" t="n"/>
      <c r="H122" s="278" t="n"/>
      <c r="I122" s="278" t="n"/>
      <c r="J122" s="278" t="n"/>
      <c r="K122" s="278" t="n"/>
      <c r="L122" s="278" t="n"/>
      <c r="M122" s="278" t="n"/>
    </row>
    <row r="123" ht="19.8" customHeight="1" s="107">
      <c r="A123" s="278" t="n"/>
      <c r="B123" s="278" t="n"/>
      <c r="C123" s="278" t="n"/>
      <c r="D123" s="278" t="n"/>
      <c r="E123" s="278" t="n"/>
      <c r="F123" s="278" t="n"/>
      <c r="G123" s="278" t="n"/>
      <c r="H123" s="278" t="n"/>
      <c r="I123" s="278" t="n"/>
      <c r="J123" s="278" t="n"/>
      <c r="K123" s="278" t="n"/>
      <c r="L123" s="278" t="n"/>
      <c r="M123" s="278" t="n"/>
    </row>
    <row r="124" ht="19.8" customHeight="1" s="107">
      <c r="A124" s="278" t="n"/>
      <c r="B124" s="278" t="n"/>
      <c r="C124" s="278" t="n"/>
      <c r="D124" s="278" t="n"/>
      <c r="E124" s="278" t="n"/>
      <c r="F124" s="278" t="n"/>
      <c r="G124" s="278" t="n"/>
      <c r="H124" s="278" t="n"/>
      <c r="I124" s="278" t="n"/>
      <c r="J124" s="278" t="n"/>
      <c r="K124" s="278" t="n"/>
      <c r="L124" s="278" t="n"/>
      <c r="M124" s="278" t="n"/>
    </row>
    <row r="125" ht="19.8" customHeight="1" s="107">
      <c r="A125" s="278" t="n"/>
      <c r="B125" s="278" t="n"/>
      <c r="C125" s="278" t="n"/>
      <c r="D125" s="278" t="n"/>
      <c r="E125" s="278" t="n"/>
      <c r="F125" s="278" t="n"/>
      <c r="G125" s="278" t="n"/>
      <c r="H125" s="278" t="n"/>
      <c r="I125" s="278" t="n"/>
      <c r="J125" s="278" t="n"/>
      <c r="K125" s="278" t="n"/>
      <c r="L125" s="278" t="n"/>
      <c r="M125" s="278" t="n"/>
    </row>
    <row r="126" ht="19.8" customHeight="1" s="107">
      <c r="A126" s="278" t="n"/>
      <c r="B126" s="278" t="n"/>
      <c r="C126" s="278" t="n"/>
      <c r="D126" s="278" t="n"/>
      <c r="E126" s="278" t="n"/>
      <c r="F126" s="278" t="n"/>
      <c r="G126" s="278" t="n"/>
      <c r="H126" s="278" t="n"/>
      <c r="I126" s="278" t="n"/>
      <c r="J126" s="278" t="n"/>
      <c r="K126" s="278" t="n"/>
      <c r="L126" s="278" t="n"/>
      <c r="M126" s="278" t="n"/>
    </row>
    <row r="127" ht="19.8" customHeight="1" s="107">
      <c r="A127" s="278" t="n"/>
      <c r="B127" s="278" t="n"/>
      <c r="C127" s="278" t="n"/>
      <c r="D127" s="278" t="n"/>
      <c r="E127" s="278" t="n"/>
      <c r="F127" s="278" t="n"/>
      <c r="G127" s="278" t="n"/>
      <c r="H127" s="278" t="n"/>
      <c r="I127" s="278" t="n"/>
      <c r="J127" s="278" t="n"/>
      <c r="K127" s="278" t="n"/>
      <c r="L127" s="278" t="n"/>
      <c r="M127" s="278" t="n"/>
    </row>
    <row r="128" ht="19.8" customHeight="1" s="107">
      <c r="A128" s="278" t="n"/>
      <c r="B128" s="278" t="n"/>
      <c r="C128" s="278" t="n"/>
      <c r="D128" s="278" t="n"/>
      <c r="E128" s="278" t="n"/>
      <c r="F128" s="278" t="n"/>
      <c r="G128" s="278" t="n"/>
      <c r="H128" s="278" t="n"/>
      <c r="I128" s="278" t="n"/>
      <c r="J128" s="278" t="n"/>
      <c r="K128" s="278" t="n"/>
      <c r="L128" s="278" t="n"/>
      <c r="M128" s="278" t="n"/>
    </row>
    <row r="129" ht="19.8" customHeight="1" s="107">
      <c r="A129" s="278" t="n"/>
      <c r="B129" s="278" t="n"/>
      <c r="C129" s="278" t="n"/>
      <c r="D129" s="278" t="n"/>
      <c r="E129" s="278" t="n"/>
      <c r="F129" s="278" t="n"/>
      <c r="G129" s="278" t="n"/>
      <c r="H129" s="278" t="n"/>
      <c r="I129" s="278" t="n"/>
      <c r="J129" s="278" t="n"/>
      <c r="K129" s="278" t="n"/>
      <c r="L129" s="278" t="n"/>
      <c r="M129" s="278" t="n"/>
    </row>
    <row r="130" ht="19.8" customHeight="1" s="107">
      <c r="A130" s="278" t="n"/>
      <c r="B130" s="278" t="n"/>
      <c r="C130" s="278" t="n"/>
      <c r="D130" s="278" t="n"/>
      <c r="E130" s="278" t="n"/>
      <c r="F130" s="278" t="n"/>
      <c r="G130" s="278" t="n"/>
      <c r="H130" s="278" t="n"/>
      <c r="I130" s="278" t="n"/>
      <c r="J130" s="278" t="n"/>
      <c r="K130" s="278" t="n"/>
      <c r="L130" s="278" t="n"/>
      <c r="M130" s="278" t="n"/>
    </row>
    <row r="131" ht="19.8" customHeight="1" s="107">
      <c r="A131" s="278" t="n"/>
      <c r="B131" s="278" t="n"/>
      <c r="C131" s="278" t="n"/>
      <c r="D131" s="278" t="n"/>
      <c r="E131" s="278" t="n"/>
      <c r="F131" s="278" t="n"/>
      <c r="G131" s="278" t="n"/>
      <c r="H131" s="278" t="n"/>
      <c r="I131" s="278" t="n"/>
      <c r="J131" s="278" t="n"/>
      <c r="K131" s="278" t="n"/>
      <c r="L131" s="278" t="n"/>
      <c r="M131" s="278" t="n"/>
    </row>
    <row r="132" ht="19.8" customHeight="1" s="107">
      <c r="A132" s="278" t="n"/>
      <c r="B132" s="278" t="n"/>
      <c r="C132" s="278" t="n"/>
      <c r="D132" s="278" t="n"/>
      <c r="E132" s="278" t="n"/>
      <c r="F132" s="278" t="n"/>
      <c r="G132" s="278" t="n"/>
      <c r="H132" s="278" t="n"/>
      <c r="I132" s="278" t="n"/>
      <c r="J132" s="278" t="n"/>
      <c r="K132" s="278" t="n"/>
      <c r="L132" s="278" t="n"/>
      <c r="M132" s="278" t="n"/>
    </row>
    <row r="133" ht="19.8" customHeight="1" s="107">
      <c r="A133" s="278" t="n"/>
      <c r="B133" s="278" t="n"/>
      <c r="C133" s="278" t="n"/>
      <c r="D133" s="278" t="n"/>
      <c r="E133" s="278" t="n"/>
      <c r="F133" s="278" t="n"/>
      <c r="G133" s="278" t="n"/>
      <c r="H133" s="278" t="n"/>
      <c r="I133" s="278" t="n"/>
      <c r="J133" s="278" t="n"/>
      <c r="K133" s="278" t="n"/>
      <c r="L133" s="278" t="n"/>
      <c r="M133" s="278" t="n"/>
    </row>
    <row r="134" ht="19.8" customHeight="1" s="107">
      <c r="A134" s="278" t="n"/>
      <c r="B134" s="278" t="n"/>
      <c r="C134" s="278" t="n"/>
      <c r="D134" s="278" t="n"/>
      <c r="E134" s="278" t="n"/>
      <c r="F134" s="278" t="n"/>
      <c r="G134" s="278" t="n"/>
      <c r="H134" s="278" t="n"/>
      <c r="I134" s="278" t="n"/>
      <c r="J134" s="278" t="n"/>
      <c r="K134" s="278" t="n"/>
      <c r="L134" s="278" t="n"/>
      <c r="M134" s="278" t="n"/>
    </row>
    <row r="135" ht="19.8" customHeight="1" s="107">
      <c r="A135" s="278" t="n"/>
      <c r="B135" s="278" t="n"/>
      <c r="C135" s="278" t="n"/>
      <c r="D135" s="278" t="n"/>
      <c r="E135" s="278" t="n"/>
      <c r="F135" s="278" t="n"/>
      <c r="G135" s="278" t="n"/>
      <c r="H135" s="278" t="n"/>
      <c r="I135" s="278" t="n"/>
      <c r="J135" s="278" t="n"/>
      <c r="K135" s="278" t="n"/>
      <c r="L135" s="278" t="n"/>
      <c r="M135" s="278" t="n"/>
    </row>
    <row r="136" ht="19.8" customHeight="1" s="107">
      <c r="A136" s="278" t="n"/>
      <c r="B136" s="278" t="n"/>
      <c r="C136" s="278" t="n"/>
      <c r="D136" s="278" t="n"/>
      <c r="E136" s="278" t="n"/>
      <c r="F136" s="278" t="n"/>
      <c r="G136" s="278" t="n"/>
      <c r="H136" s="278" t="n"/>
      <c r="I136" s="278" t="n"/>
      <c r="J136" s="278" t="n"/>
      <c r="K136" s="278" t="n"/>
      <c r="L136" s="278" t="n"/>
      <c r="M136" s="278" t="n"/>
    </row>
    <row r="137" ht="19.8" customHeight="1" s="107">
      <c r="A137" s="278" t="n"/>
      <c r="B137" s="278" t="n"/>
      <c r="C137" s="278" t="n"/>
      <c r="D137" s="278" t="n"/>
      <c r="E137" s="278" t="n"/>
      <c r="F137" s="278" t="n"/>
      <c r="G137" s="278" t="n"/>
      <c r="H137" s="278" t="n"/>
      <c r="I137" s="278" t="n"/>
      <c r="J137" s="278" t="n"/>
      <c r="K137" s="278" t="n"/>
      <c r="L137" s="278" t="n"/>
      <c r="M137" s="278" t="n"/>
    </row>
    <row r="138" ht="19.8" customHeight="1" s="107">
      <c r="A138" s="278" t="n"/>
      <c r="B138" s="278" t="n"/>
      <c r="C138" s="278" t="n"/>
      <c r="D138" s="278" t="n"/>
      <c r="E138" s="278" t="n"/>
      <c r="F138" s="278" t="n"/>
      <c r="G138" s="278" t="n"/>
      <c r="H138" s="278" t="n"/>
      <c r="I138" s="278" t="n"/>
      <c r="J138" s="278" t="n"/>
      <c r="K138" s="278" t="n"/>
      <c r="L138" s="278" t="n"/>
      <c r="M138" s="278" t="n"/>
    </row>
    <row r="139" ht="19.8" customHeight="1" s="107">
      <c r="A139" s="278" t="n"/>
      <c r="B139" s="278" t="n"/>
      <c r="C139" s="278" t="n"/>
      <c r="D139" s="278" t="n"/>
      <c r="E139" s="278" t="n"/>
      <c r="F139" s="278" t="n"/>
      <c r="G139" s="278" t="n"/>
      <c r="H139" s="278" t="n"/>
      <c r="I139" s="278" t="n"/>
      <c r="J139" s="278" t="n"/>
      <c r="K139" s="278" t="n"/>
      <c r="L139" s="278" t="n"/>
      <c r="M139" s="278" t="n"/>
    </row>
    <row r="140" ht="19.8" customHeight="1" s="107">
      <c r="A140" s="278" t="n"/>
      <c r="B140" s="278" t="n"/>
      <c r="C140" s="278" t="n"/>
      <c r="D140" s="278" t="n"/>
      <c r="E140" s="278" t="n"/>
      <c r="F140" s="278" t="n"/>
      <c r="G140" s="278" t="n"/>
      <c r="H140" s="278" t="n"/>
      <c r="I140" s="278" t="n"/>
      <c r="J140" s="278" t="n"/>
      <c r="K140" s="278" t="n"/>
      <c r="L140" s="278" t="n"/>
      <c r="M140" s="278" t="n"/>
    </row>
    <row r="141" ht="19.8" customHeight="1" s="107">
      <c r="A141" s="278" t="n"/>
      <c r="B141" s="278" t="n"/>
      <c r="C141" s="278" t="n"/>
      <c r="D141" s="278" t="n"/>
      <c r="E141" s="278" t="n"/>
      <c r="F141" s="278" t="n"/>
      <c r="G141" s="278" t="n"/>
      <c r="H141" s="278" t="n"/>
      <c r="I141" s="278" t="n"/>
      <c r="J141" s="278" t="n"/>
      <c r="K141" s="278" t="n"/>
      <c r="L141" s="278" t="n"/>
      <c r="M141" s="278" t="n"/>
    </row>
    <row r="142" ht="19.8" customHeight="1" s="107">
      <c r="A142" s="278" t="n"/>
      <c r="B142" s="278" t="n"/>
      <c r="C142" s="278" t="n"/>
      <c r="D142" s="278" t="n"/>
      <c r="E142" s="278" t="n"/>
      <c r="F142" s="278" t="n"/>
      <c r="G142" s="278" t="n"/>
      <c r="H142" s="278" t="n"/>
      <c r="I142" s="278" t="n"/>
      <c r="J142" s="278" t="n"/>
      <c r="K142" s="278" t="n"/>
      <c r="L142" s="278" t="n"/>
      <c r="M142" s="278" t="n"/>
    </row>
    <row r="143" ht="19.8" customHeight="1" s="107">
      <c r="A143" s="278" t="n"/>
      <c r="B143" s="278" t="n"/>
      <c r="C143" s="278" t="n"/>
      <c r="D143" s="278" t="n"/>
      <c r="E143" s="278" t="n"/>
      <c r="F143" s="278" t="n"/>
      <c r="G143" s="278" t="n"/>
      <c r="H143" s="278" t="n"/>
      <c r="I143" s="278" t="n"/>
      <c r="J143" s="278" t="n"/>
      <c r="K143" s="278" t="n"/>
      <c r="L143" s="278" t="n"/>
      <c r="M143" s="278" t="n"/>
    </row>
    <row r="144" ht="19.8" customHeight="1" s="107">
      <c r="A144" s="278" t="n"/>
      <c r="B144" s="278" t="n"/>
      <c r="C144" s="278" t="n"/>
      <c r="D144" s="278" t="n"/>
      <c r="E144" s="278" t="n"/>
      <c r="F144" s="278" t="n"/>
      <c r="G144" s="278" t="n"/>
      <c r="H144" s="278" t="n"/>
      <c r="I144" s="278" t="n"/>
      <c r="J144" s="278" t="n"/>
      <c r="K144" s="278" t="n"/>
      <c r="L144" s="278" t="n"/>
      <c r="M144" s="278" t="n"/>
    </row>
    <row r="145" ht="19.8" customHeight="1" s="107">
      <c r="A145" s="278" t="n"/>
      <c r="B145" s="278" t="n"/>
      <c r="C145" s="278" t="n"/>
      <c r="D145" s="278" t="n"/>
      <c r="E145" s="278" t="n"/>
      <c r="F145" s="278" t="n"/>
      <c r="G145" s="278" t="n"/>
      <c r="H145" s="278" t="n"/>
      <c r="I145" s="278" t="n"/>
      <c r="J145" s="278" t="n"/>
      <c r="K145" s="278" t="n"/>
      <c r="L145" s="278" t="n"/>
      <c r="M145" s="278" t="n"/>
    </row>
    <row r="146" ht="19.8" customHeight="1" s="107">
      <c r="A146" s="278" t="n"/>
      <c r="B146" s="278" t="n"/>
      <c r="C146" s="278" t="n"/>
      <c r="D146" s="278" t="n"/>
      <c r="E146" s="278" t="n"/>
      <c r="F146" s="278" t="n"/>
      <c r="G146" s="278" t="n"/>
      <c r="H146" s="278" t="n"/>
      <c r="I146" s="278" t="n"/>
      <c r="J146" s="278" t="n"/>
      <c r="K146" s="278" t="n"/>
      <c r="L146" s="278" t="n"/>
      <c r="M146" s="278" t="n"/>
    </row>
    <row r="147" ht="19.8" customHeight="1" s="107">
      <c r="A147" s="278" t="n"/>
      <c r="B147" s="278" t="n"/>
      <c r="C147" s="278" t="n"/>
      <c r="D147" s="278" t="n"/>
      <c r="E147" s="278" t="n"/>
      <c r="F147" s="278" t="n"/>
      <c r="G147" s="278" t="n"/>
      <c r="H147" s="278" t="n"/>
      <c r="I147" s="278" t="n"/>
      <c r="J147" s="278" t="n"/>
      <c r="K147" s="278" t="n"/>
      <c r="L147" s="278" t="n"/>
      <c r="M147" s="278" t="n"/>
    </row>
    <row r="148" ht="19.8" customHeight="1" s="107">
      <c r="A148" s="278" t="n"/>
      <c r="B148" s="278" t="n"/>
      <c r="C148" s="278" t="n"/>
      <c r="D148" s="278" t="n"/>
      <c r="E148" s="278" t="n"/>
      <c r="F148" s="278" t="n"/>
      <c r="G148" s="278" t="n"/>
      <c r="H148" s="278" t="n"/>
      <c r="I148" s="278" t="n"/>
      <c r="J148" s="278" t="n"/>
      <c r="K148" s="278" t="n"/>
      <c r="L148" s="278" t="n"/>
      <c r="M148" s="278" t="n"/>
    </row>
    <row r="149" ht="19.8" customHeight="1" s="107">
      <c r="A149" s="278" t="n"/>
      <c r="B149" s="278" t="n"/>
      <c r="C149" s="278" t="n"/>
      <c r="D149" s="278" t="n"/>
      <c r="E149" s="278" t="n"/>
      <c r="F149" s="278" t="n"/>
      <c r="G149" s="278" t="n"/>
      <c r="H149" s="278" t="n"/>
      <c r="I149" s="278" t="n"/>
      <c r="J149" s="278" t="n"/>
      <c r="K149" s="278" t="n"/>
      <c r="L149" s="278" t="n"/>
      <c r="M149" s="278" t="n"/>
    </row>
    <row r="150" ht="19.8" customHeight="1" s="107">
      <c r="A150" s="278" t="n"/>
      <c r="B150" s="278" t="n"/>
      <c r="C150" s="278" t="n"/>
      <c r="D150" s="278" t="n"/>
      <c r="E150" s="278" t="n"/>
      <c r="F150" s="278" t="n"/>
      <c r="G150" s="278" t="n"/>
      <c r="H150" s="278" t="n"/>
      <c r="I150" s="278" t="n"/>
      <c r="J150" s="278" t="n"/>
      <c r="K150" s="278" t="n"/>
      <c r="L150" s="278" t="n"/>
      <c r="M150" s="278" t="n"/>
    </row>
  </sheetData>
  <sheetProtection selectLockedCells="0" selectUnlockedCells="0" algorithmName="SHA-512" sheet="1" objects="1" insertRows="1" insertHyperlinks="1" autoFilter="1" scenarios="1" formatColumns="1" deleteColumns="1" insertColumns="1" pivotTables="1" deleteRows="1" formatCells="1" saltValue="v+Pk2wXpxo4a6PXjVZadrg==" formatRows="1" sort="1" spinCount="100000" hashValue="KNhooMMhXOO2yTlzC19fP0+kiQ7Ma4XwSOm2kUgrJsqKnKSQ1lB0kJP9snWH2aN4XEt6U7+t/S4TVCxRVu479w=="/>
  <mergeCells count="70">
    <mergeCell ref="B35:L35"/>
    <mergeCell ref="B50:L50"/>
    <mergeCell ref="F71:L71"/>
    <mergeCell ref="B54:L54"/>
    <mergeCell ref="C75:E75"/>
    <mergeCell ref="F67:L67"/>
    <mergeCell ref="B47:L47"/>
    <mergeCell ref="B3:L3"/>
    <mergeCell ref="F77:L77"/>
    <mergeCell ref="B18:L18"/>
    <mergeCell ref="B27:L27"/>
    <mergeCell ref="C65:E65"/>
    <mergeCell ref="C76:E76"/>
    <mergeCell ref="C71:E71"/>
    <mergeCell ref="B21:L21"/>
    <mergeCell ref="B48:L48"/>
    <mergeCell ref="F64:L64"/>
    <mergeCell ref="B39:L39"/>
    <mergeCell ref="B11:L11"/>
    <mergeCell ref="F72:L72"/>
    <mergeCell ref="F73:L73"/>
    <mergeCell ref="C70:E70"/>
    <mergeCell ref="F69:L69"/>
    <mergeCell ref="B2:L2"/>
    <mergeCell ref="B42:L42"/>
    <mergeCell ref="F65:L65"/>
    <mergeCell ref="F78:L78"/>
    <mergeCell ref="B7:E7"/>
    <mergeCell ref="B60:L60"/>
    <mergeCell ref="F68:L68"/>
    <mergeCell ref="C67:E67"/>
    <mergeCell ref="F63:L63"/>
    <mergeCell ref="B57:L57"/>
    <mergeCell ref="B17:L17"/>
    <mergeCell ref="B23:L23"/>
    <mergeCell ref="C72:E72"/>
    <mergeCell ref="B53:L53"/>
    <mergeCell ref="C66:E66"/>
    <mergeCell ref="B13:L13"/>
    <mergeCell ref="B44:L44"/>
    <mergeCell ref="F74:L74"/>
    <mergeCell ref="B29:L29"/>
    <mergeCell ref="C69:E69"/>
    <mergeCell ref="C78:E78"/>
    <mergeCell ref="C68:E68"/>
    <mergeCell ref="C77:E77"/>
    <mergeCell ref="F76:L76"/>
    <mergeCell ref="C62:E62"/>
    <mergeCell ref="B8:E8"/>
    <mergeCell ref="C74:E74"/>
    <mergeCell ref="B30:L30"/>
    <mergeCell ref="F70:L70"/>
    <mergeCell ref="C63:E63"/>
    <mergeCell ref="F66:L66"/>
    <mergeCell ref="B33:L33"/>
    <mergeCell ref="B15:L15"/>
    <mergeCell ref="F75:L75"/>
    <mergeCell ref="C73:E73"/>
    <mergeCell ref="B51:L51"/>
    <mergeCell ref="B20:L20"/>
    <mergeCell ref="C64:E64"/>
    <mergeCell ref="B24:L24"/>
    <mergeCell ref="F62:L62"/>
    <mergeCell ref="B5:L5"/>
    <mergeCell ref="B36:L36"/>
    <mergeCell ref="G8:L8"/>
    <mergeCell ref="B32:L32"/>
    <mergeCell ref="B45:L45"/>
    <mergeCell ref="B41:L41"/>
    <mergeCell ref="G7:L7"/>
  </mergeCells>
  <pageMargins left="0.7" right="0.7" top="0.75" bottom="0.75" header="0.3" footer="0.3"/>
  <drawing xmlns:r="http://schemas.openxmlformats.org/officeDocument/2006/relationships" r:id="rId1"/>
</worksheet>
</file>

<file path=xl/worksheets/sheet10.xml><?xml version="1.0" encoding="utf-8"?>
<worksheet xmlns="http://schemas.openxmlformats.org/spreadsheetml/2006/main">
  <sheetPr>
    <outlinePr summaryBelow="1" summaryRight="1"/>
    <pageSetUpPr/>
  </sheetPr>
  <dimension ref="A1:D72"/>
  <sheetViews>
    <sheetView workbookViewId="0">
      <pane ySplit="3" topLeftCell="A71" activePane="bottomLeft" state="frozen"/>
      <selection pane="bottomLeft" activeCell="B80" sqref="B80"/>
    </sheetView>
  </sheetViews>
  <sheetFormatPr baseColWidth="8" defaultRowHeight="14.4"/>
  <cols>
    <col width="51.88671875" customWidth="1" style="107" min="1" max="1"/>
    <col width="36.109375" customWidth="1" style="107" min="2" max="4"/>
  </cols>
  <sheetData>
    <row r="1" ht="19.8" customHeight="1" s="107">
      <c r="A1" s="68" t="inlineStr">
        <is>
          <t>IFRS S2 — Climate-Related Scenario Analysis (Worked Example)</t>
        </is>
      </c>
    </row>
    <row r="2" ht="19.8" customHeight="1" s="107">
      <c r="A2" s="39" t="inlineStr">
        <is>
          <t>Illustrative scenario analysis for a hypothetical Manufacturing Co. (steel/cement adjacent). References IFRS S2 Para 22 and Application Guidance B1–B18. Inputs in blue, formulas in black.</t>
        </is>
      </c>
      <c r="B2" s="444" t="n"/>
      <c r="C2" s="444" t="n"/>
      <c r="D2" s="444" t="n"/>
    </row>
    <row r="3" ht="19.8" customHeight="1" s="107">
      <c r="A3" s="444" t="n"/>
      <c r="B3" s="444" t="n"/>
      <c r="C3" s="444" t="n"/>
      <c r="D3" s="444" t="n"/>
    </row>
    <row r="4" ht="19.8" customHeight="1" s="107">
      <c r="A4" s="70" t="inlineStr">
        <is>
          <t>1. SCENARIO DESIGN — IFRS S2 B1–B18</t>
        </is>
      </c>
      <c r="B4" s="529" t="n"/>
      <c r="C4" s="529" t="n"/>
      <c r="D4" s="530" t="n"/>
    </row>
    <row r="5" ht="19.8" customHeight="1" s="107">
      <c r="A5" s="214" t="inlineStr">
        <is>
          <t>Attribute</t>
        </is>
      </c>
      <c r="B5" s="215" t="inlineStr">
        <is>
          <t>Scenario A — Orderly (1.5°C)</t>
        </is>
      </c>
      <c r="C5" s="215" t="inlineStr">
        <is>
          <t>Scenario B — Delayed Transition (2°C)</t>
        </is>
      </c>
      <c r="D5" s="216" t="inlineStr">
        <is>
          <t>Scenario C — Hot House (3°C+)</t>
        </is>
      </c>
    </row>
    <row r="6" ht="39.6" customFormat="1" customHeight="1" s="373">
      <c r="A6" s="271" t="inlineStr">
        <is>
          <t>Reference framework</t>
        </is>
      </c>
      <c r="B6" s="248" t="inlineStr">
        <is>
          <t>NGFS Net Zero 2050 / IEA NZE</t>
        </is>
      </c>
      <c r="C6" s="248" t="inlineStr">
        <is>
          <t>NGFS Delayed Transition</t>
        </is>
      </c>
      <c r="D6" s="249" t="inlineStr">
        <is>
          <t>NGFS Current Policies / IPCC SSP5-8.5</t>
        </is>
      </c>
    </row>
    <row r="7" ht="39.6" customFormat="1" customHeight="1" s="373">
      <c r="A7" s="271" t="inlineStr">
        <is>
          <t>Time horizon</t>
        </is>
      </c>
      <c r="B7" s="248" t="inlineStr">
        <is>
          <t>Short (1y), Medium (5y), Long (10–30y)</t>
        </is>
      </c>
      <c r="C7" s="248" t="inlineStr">
        <is>
          <t>Short (1y), Medium (5y), Long (10–30y)</t>
        </is>
      </c>
      <c r="D7" s="249" t="inlineStr">
        <is>
          <t>Short (1y), Medium (5y), Long (10–30y)</t>
        </is>
      </c>
    </row>
    <row r="8" ht="19.8" customHeight="1" s="107">
      <c r="A8" s="114" t="inlineStr">
        <is>
          <t>Global temp rise by 2100</t>
        </is>
      </c>
      <c r="B8" s="115" t="inlineStr">
        <is>
          <t>~1.4–1.6°C</t>
        </is>
      </c>
      <c r="C8" s="115" t="inlineStr">
        <is>
          <t>~1.7–2.0°C</t>
        </is>
      </c>
      <c r="D8" s="116" t="inlineStr">
        <is>
          <t>~3.0–4.0°C</t>
        </is>
      </c>
    </row>
    <row r="9" ht="19.8" customHeight="1" s="107">
      <c r="A9" s="114" t="inlineStr">
        <is>
          <t>Carbon price (USD/tCO₂e, 2030)</t>
        </is>
      </c>
      <c r="B9" s="110" t="n">
        <v>130</v>
      </c>
      <c r="C9" s="110" t="n">
        <v>90</v>
      </c>
      <c r="D9" s="111" t="n">
        <v>25</v>
      </c>
    </row>
    <row r="10" ht="19.8" customHeight="1" s="107">
      <c r="A10" s="114" t="inlineStr">
        <is>
          <t>Carbon price (USD/tCO₂e, 2050)</t>
        </is>
      </c>
      <c r="B10" s="110" t="n">
        <v>250</v>
      </c>
      <c r="C10" s="110" t="n">
        <v>200</v>
      </c>
      <c r="D10" s="111" t="n">
        <v>50</v>
      </c>
    </row>
    <row r="11" ht="19.8" customHeight="1" s="107">
      <c r="A11" s="114" t="inlineStr">
        <is>
          <t>Physical hazard intensity</t>
        </is>
      </c>
      <c r="B11" s="115" t="inlineStr">
        <is>
          <t>Low–Moderate</t>
        </is>
      </c>
      <c r="C11" s="115" t="inlineStr">
        <is>
          <t>Moderate</t>
        </is>
      </c>
      <c r="D11" s="116" t="inlineStr">
        <is>
          <t>Severe</t>
        </is>
      </c>
    </row>
    <row r="12" ht="19.8" customHeight="1" s="107">
      <c r="A12" s="114" t="inlineStr">
        <is>
          <t>Demand for low-carbon product</t>
        </is>
      </c>
      <c r="B12" s="115" t="inlineStr">
        <is>
          <t>High (premium pricing)</t>
        </is>
      </c>
      <c r="C12" s="115" t="inlineStr">
        <is>
          <t>Moderate (delayed)</t>
        </is>
      </c>
      <c r="D12" s="116" t="inlineStr">
        <is>
          <t>Low (slow shift)</t>
        </is>
      </c>
    </row>
    <row r="13" ht="19.8" customHeight="1" s="107">
      <c r="A13" s="114" t="inlineStr">
        <is>
          <t>Policy strength</t>
        </is>
      </c>
      <c r="B13" s="115" t="inlineStr">
        <is>
          <t>Strong, coordinated</t>
        </is>
      </c>
      <c r="C13" s="115" t="inlineStr">
        <is>
          <t>Delayed then aggressive</t>
        </is>
      </c>
      <c r="D13" s="116" t="inlineStr">
        <is>
          <t>Weak / fragmented</t>
        </is>
      </c>
    </row>
    <row r="14" ht="19.8" customHeight="1" s="107">
      <c r="A14" s="114" t="inlineStr">
        <is>
          <t>Source / vintage</t>
        </is>
      </c>
      <c r="B14" s="115" t="inlineStr">
        <is>
          <t>NGFS Phase V (2024)</t>
        </is>
      </c>
      <c r="C14" s="115" t="inlineStr">
        <is>
          <t>NGFS Phase V (2024)</t>
        </is>
      </c>
      <c r="D14" s="116" t="inlineStr">
        <is>
          <t>NGFS Phase V (2024) / IPCC AR6</t>
        </is>
      </c>
    </row>
    <row r="15" ht="19.8" customHeight="1" s="107">
      <c r="A15" s="114" t="n"/>
      <c r="B15" s="115" t="n"/>
      <c r="C15" s="115" t="n"/>
      <c r="D15" s="116" t="n"/>
    </row>
    <row r="16" ht="19.8" customHeight="1" s="107">
      <c r="A16" s="117" t="inlineStr">
        <is>
          <t>2. ENTITY BASELINE INPUTS</t>
        </is>
      </c>
      <c r="B16" s="532" t="n"/>
      <c r="C16" s="532" t="n"/>
      <c r="D16" s="131" t="n"/>
    </row>
    <row r="17" ht="19.8" customHeight="1" s="107">
      <c r="A17" s="214" t="inlineStr">
        <is>
          <t>Metric</t>
        </is>
      </c>
      <c r="B17" s="215" t="inlineStr">
        <is>
          <t>Value</t>
        </is>
      </c>
      <c r="C17" s="215" t="inlineStr">
        <is>
          <t>Unit</t>
        </is>
      </c>
      <c r="D17" s="216" t="inlineStr">
        <is>
          <t>Notes</t>
        </is>
      </c>
    </row>
    <row r="18" ht="19.8" customHeight="1" s="107">
      <c r="A18" s="114" t="inlineStr">
        <is>
          <t>Annual revenue (base year)</t>
        </is>
      </c>
      <c r="B18" s="93" t="n">
        <v>2500</v>
      </c>
      <c r="C18" s="115" t="inlineStr">
        <is>
          <t>USD m</t>
        </is>
      </c>
      <c r="D18" s="116" t="inlineStr">
        <is>
          <t>FY base</t>
        </is>
      </c>
    </row>
    <row r="19" ht="19.8" customHeight="1" s="107">
      <c r="A19" s="114" t="inlineStr">
        <is>
          <t>Scope 1+2 emissions (base year)</t>
        </is>
      </c>
      <c r="B19" s="93" t="n">
        <v>1850000</v>
      </c>
      <c r="C19" s="115" t="inlineStr">
        <is>
          <t>tCO₂e</t>
        </is>
      </c>
      <c r="D19" s="116" t="n"/>
    </row>
    <row r="20" ht="19.8" customHeight="1" s="107">
      <c r="A20" s="114" t="inlineStr">
        <is>
          <t>Scope 3 emissions (base year)</t>
        </is>
      </c>
      <c r="B20" s="93" t="n">
        <v>3200000</v>
      </c>
      <c r="C20" s="115" t="inlineStr">
        <is>
          <t>tCO₂e</t>
        </is>
      </c>
      <c r="D20" s="116" t="n"/>
    </row>
    <row r="21" ht="19.8" customHeight="1" s="107">
      <c r="A21" s="114" t="inlineStr">
        <is>
          <t>EBITDA margin</t>
        </is>
      </c>
      <c r="B21" s="540" t="n">
        <v>0.18</v>
      </c>
      <c r="C21" s="115" t="inlineStr">
        <is>
          <t>%</t>
        </is>
      </c>
      <c r="D21" s="116" t="n"/>
    </row>
    <row r="22" ht="19.8" customHeight="1" s="107">
      <c r="A22" s="114" t="inlineStr">
        <is>
          <t>% revenue from high-emission products</t>
        </is>
      </c>
      <c r="B22" s="113" t="n">
        <v>0.7</v>
      </c>
      <c r="C22" s="115" t="inlineStr">
        <is>
          <t>%</t>
        </is>
      </c>
      <c r="D22" s="116" t="n"/>
    </row>
    <row r="23" ht="19.8" customHeight="1" s="107">
      <c r="A23" s="114" t="inlineStr">
        <is>
          <t>% assets in high-physical-risk locations</t>
        </is>
      </c>
      <c r="B23" s="113" t="n">
        <v>0.25</v>
      </c>
      <c r="C23" s="115" t="inlineStr">
        <is>
          <t>%</t>
        </is>
      </c>
      <c r="D23" s="116" t="n"/>
    </row>
    <row r="24" ht="19.8" customHeight="1" s="107">
      <c r="A24" s="114" t="inlineStr">
        <is>
          <t>Gross PP&amp;E</t>
        </is>
      </c>
      <c r="B24" s="532" t="n"/>
      <c r="C24" s="532" t="n"/>
      <c r="D24" s="131" t="n"/>
    </row>
    <row r="25" ht="19.8" customHeight="1" s="107">
      <c r="A25" s="214" t="n"/>
      <c r="B25" s="215" t="n"/>
      <c r="C25" s="215" t="n"/>
      <c r="D25" s="216" t="n"/>
    </row>
    <row r="26" ht="19.8" customHeight="1" s="107">
      <c r="A26" s="117" t="inlineStr">
        <is>
          <t>3. TRANSITION RISK — CARBON COST EXPOSURE BY 2030</t>
        </is>
      </c>
      <c r="B26" s="115" t="n"/>
      <c r="C26" s="115" t="n"/>
      <c r="D26" s="116" t="n"/>
    </row>
    <row r="27" ht="19.8" customHeight="1" s="107">
      <c r="A27" s="114" t="inlineStr">
        <is>
          <t>Item</t>
        </is>
      </c>
      <c r="B27" s="115" t="inlineStr">
        <is>
          <t>Scenario A (Orderly)</t>
        </is>
      </c>
      <c r="C27" s="115" t="inlineStr">
        <is>
          <t>Scenario B (Delayed)</t>
        </is>
      </c>
      <c r="D27" s="116" t="inlineStr">
        <is>
          <t>Scenario C (Hot House)</t>
        </is>
      </c>
    </row>
    <row r="28" ht="19.8" customHeight="1" s="107">
      <c r="A28" s="114" t="inlineStr">
        <is>
          <t>% Scope 1+2 emissions priced by 2030</t>
        </is>
      </c>
      <c r="B28" s="113" t="n">
        <v>0.9</v>
      </c>
      <c r="C28" s="113" t="n">
        <v>0.5</v>
      </c>
      <c r="D28" s="118" t="n">
        <v>0.15</v>
      </c>
    </row>
    <row r="29" ht="19.8" customHeight="1" s="107">
      <c r="A29" s="114" t="inlineStr">
        <is>
          <t>Emissions abated by 2030 (vs base)</t>
        </is>
      </c>
      <c r="B29" s="113" t="n">
        <v>0.4</v>
      </c>
      <c r="C29" s="113" t="n">
        <v>0.2</v>
      </c>
      <c r="D29" s="118" t="n">
        <v>0.05</v>
      </c>
    </row>
    <row r="30" ht="19.8" customHeight="1" s="107">
      <c r="A30" s="114" t="inlineStr">
        <is>
          <t>Residual priced emissions (tCO₂e)</t>
        </is>
      </c>
      <c r="B30" s="119">
        <f>$B$19*(1-B29)*B28</f>
        <v/>
      </c>
      <c r="C30" s="119">
        <f>$B$19*(1-C29)*C28</f>
        <v/>
      </c>
      <c r="D30" s="120">
        <f>$B$19*(1-D29)*D28</f>
        <v/>
      </c>
    </row>
    <row r="31" ht="19.8" customHeight="1" s="107">
      <c r="A31" s="114" t="inlineStr">
        <is>
          <t>Carbon price 2030 (USD/tCO₂e)</t>
        </is>
      </c>
      <c r="B31" s="541">
        <f>B9</f>
        <v/>
      </c>
      <c r="C31" s="541">
        <f>C9</f>
        <v/>
      </c>
      <c r="D31" s="542">
        <f>D9</f>
        <v/>
      </c>
    </row>
    <row r="32" ht="19.8" customHeight="1" s="107">
      <c r="A32" s="114" t="inlineStr">
        <is>
          <t>Gross carbon cost 2030 (USD m)</t>
        </is>
      </c>
      <c r="B32" s="537">
        <f>B30*B31/1000000</f>
        <v/>
      </c>
      <c r="C32" s="537">
        <f>C30*C31/1000000</f>
        <v/>
      </c>
      <c r="D32" s="543">
        <f>D30*D31/1000000</f>
        <v/>
      </c>
    </row>
    <row r="33" ht="19.8" customHeight="1" s="107">
      <c r="A33" s="114" t="inlineStr">
        <is>
          <t>% of base-year revenue</t>
        </is>
      </c>
      <c r="B33" s="124">
        <f>B32/$B$18</f>
        <v/>
      </c>
      <c r="C33" s="124">
        <f>C32/$B$18</f>
        <v/>
      </c>
      <c r="D33" s="125">
        <f>D32/$B$18</f>
        <v/>
      </c>
    </row>
    <row r="34" ht="19.8" customHeight="1" s="107">
      <c r="A34" s="114" t="inlineStr">
        <is>
          <t>Pass-through to customers (%)</t>
        </is>
      </c>
      <c r="B34" s="113" t="n">
        <v>0.6</v>
      </c>
      <c r="C34" s="113" t="n">
        <v>0.4</v>
      </c>
      <c r="D34" s="118" t="n">
        <v>0.2</v>
      </c>
    </row>
    <row r="35" ht="19.8" customHeight="1" s="107">
      <c r="A35" s="126" t="inlineStr">
        <is>
          <t>Net carbon cost absorbed (USD m)</t>
        </is>
      </c>
      <c r="B35" s="544">
        <f>B32*(1-B34)</f>
        <v/>
      </c>
      <c r="C35" s="544">
        <f>C32*(1-C34)</f>
        <v/>
      </c>
      <c r="D35" s="545">
        <f>D32*(1-D34)</f>
        <v/>
      </c>
    </row>
    <row r="36" ht="19.8" customHeight="1" s="107">
      <c r="A36" s="126" t="inlineStr">
        <is>
          <t>EBITDA impact (%)</t>
        </is>
      </c>
      <c r="B36" s="546">
        <f>-B35/($B$18*$B$21)</f>
        <v/>
      </c>
      <c r="C36" s="546">
        <f>-C35/($B$18*$B$21)</f>
        <v/>
      </c>
      <c r="D36" s="547">
        <f>-D35/($B$18*$B$21)</f>
        <v/>
      </c>
    </row>
    <row r="37">
      <c r="A37" s="131" t="n"/>
      <c r="B37" s="532" t="n"/>
      <c r="C37" s="532" t="n"/>
      <c r="D37" s="131" t="n"/>
    </row>
    <row r="38" ht="19.8" customHeight="1" s="107">
      <c r="A38" s="214" t="inlineStr">
        <is>
          <t>4. PHYSICAL RISK — ASSET DAMAGE &amp; BUSINESS INTERRUPTION (10-YR)</t>
        </is>
      </c>
      <c r="B38" s="215" t="n"/>
      <c r="C38" s="215" t="n"/>
      <c r="D38" s="216" t="n"/>
    </row>
    <row r="39" ht="19.8" customHeight="1" s="107">
      <c r="A39" s="114" t="inlineStr">
        <is>
          <t>Item</t>
        </is>
      </c>
      <c r="B39" s="115" t="inlineStr">
        <is>
          <t>Scenario A (Orderly)</t>
        </is>
      </c>
      <c r="C39" s="115" t="inlineStr">
        <is>
          <t>Scenario B (Delayed)</t>
        </is>
      </c>
      <c r="D39" s="116" t="inlineStr">
        <is>
          <t>Scenario C (Hot House)</t>
        </is>
      </c>
    </row>
    <row r="40" ht="19.8" customHeight="1" s="107">
      <c r="A40" s="114" t="inlineStr">
        <is>
          <t>Acute hazard frequency multiplier (vs base)</t>
        </is>
      </c>
      <c r="B40" s="548" t="n">
        <v>1.1</v>
      </c>
      <c r="C40" s="548" t="n">
        <v>1.3</v>
      </c>
      <c r="D40" s="549" t="n">
        <v>2.5</v>
      </c>
    </row>
    <row r="41" ht="19.8" customHeight="1" s="107">
      <c r="A41" s="114" t="inlineStr">
        <is>
          <t>Expected annual loss — base year (% of PP&amp;E at risk)</t>
        </is>
      </c>
      <c r="B41" s="136" t="n">
        <v>0.012</v>
      </c>
      <c r="C41" s="136" t="n">
        <v>0.012</v>
      </c>
      <c r="D41" s="137" t="n">
        <v>0.012</v>
      </c>
    </row>
    <row r="42" ht="19.8" customHeight="1" s="107">
      <c r="A42" s="114" t="inlineStr">
        <is>
          <t>Exposed PP&amp;E (USD m)</t>
        </is>
      </c>
      <c r="B42" s="119">
        <f>$B$24*$B$23</f>
        <v/>
      </c>
      <c r="C42" s="119">
        <f>$B$24*$B$23</f>
        <v/>
      </c>
      <c r="D42" s="120">
        <f>$B$24*$B$23</f>
        <v/>
      </c>
    </row>
    <row r="43" ht="19.8" customHeight="1" s="107">
      <c r="A43" s="114" t="inlineStr">
        <is>
          <t>Expected annual loss — scenario (USD m)</t>
        </is>
      </c>
      <c r="B43" s="537">
        <f>B42*B41*B40</f>
        <v/>
      </c>
      <c r="C43" s="537">
        <f>C42*C41*C40</f>
        <v/>
      </c>
      <c r="D43" s="543">
        <f>D42*D41*D40</f>
        <v/>
      </c>
    </row>
    <row r="44" ht="19.8" customHeight="1" s="107">
      <c r="A44" s="114" t="inlineStr">
        <is>
          <t>Business interruption days/yr</t>
        </is>
      </c>
      <c r="B44" s="94" t="n">
        <v>2</v>
      </c>
      <c r="C44" s="94" t="n">
        <v>4</v>
      </c>
      <c r="D44" s="138" t="n">
        <v>12</v>
      </c>
    </row>
    <row r="45" ht="19.8" customHeight="1" s="107">
      <c r="A45" s="114" t="inlineStr">
        <is>
          <t>BI revenue loss (USD m)</t>
        </is>
      </c>
      <c r="B45" s="537">
        <f>$B$18*$B$23*(B44/365)</f>
        <v/>
      </c>
      <c r="C45" s="537">
        <f>$B$18*$B$23*(C44/365)</f>
        <v/>
      </c>
      <c r="D45" s="543">
        <f>$B$18*$B$23*(D44/365)</f>
        <v/>
      </c>
    </row>
    <row r="46" ht="19.8" customHeight="1" s="107">
      <c r="A46" s="126" t="inlineStr">
        <is>
          <t>Total physical risk impact (USD m)</t>
        </is>
      </c>
      <c r="B46" s="544">
        <f>B43+B45</f>
        <v/>
      </c>
      <c r="C46" s="544">
        <f>C43+C45</f>
        <v/>
      </c>
      <c r="D46" s="545">
        <f>D43+D45</f>
        <v/>
      </c>
    </row>
    <row r="47" ht="19.8" customHeight="1" s="107">
      <c r="A47" s="114" t="n"/>
      <c r="B47" s="115" t="n"/>
      <c r="C47" s="115" t="n"/>
      <c r="D47" s="116" t="n"/>
    </row>
    <row r="48" ht="19.8" customHeight="1" s="107">
      <c r="A48" s="117" t="inlineStr">
        <is>
          <t>5. OPPORTUNITY — LOW-CARBON PRODUCT REVENUE UPSIDE (2030)</t>
        </is>
      </c>
      <c r="B48" s="532" t="n"/>
      <c r="C48" s="532" t="n"/>
      <c r="D48" s="131" t="n"/>
    </row>
    <row r="49" ht="19.8" customHeight="1" s="107">
      <c r="A49" s="214" t="inlineStr">
        <is>
          <t>Item</t>
        </is>
      </c>
      <c r="B49" s="215" t="inlineStr">
        <is>
          <t>Scenario A (Orderly)</t>
        </is>
      </c>
      <c r="C49" s="215" t="inlineStr">
        <is>
          <t>Scenario B (Delayed)</t>
        </is>
      </c>
      <c r="D49" s="216" t="inlineStr">
        <is>
          <t>Scenario C (Hot House)</t>
        </is>
      </c>
    </row>
    <row r="50" ht="19.8" customHeight="1" s="107">
      <c r="A50" s="114" t="inlineStr">
        <is>
          <t>Market share of low-carbon product</t>
        </is>
      </c>
      <c r="B50" s="113" t="n">
        <v>0.25</v>
      </c>
      <c r="C50" s="113" t="n">
        <v>0.12</v>
      </c>
      <c r="D50" s="118" t="n">
        <v>0.04</v>
      </c>
    </row>
    <row r="51" ht="19.8" customHeight="1" s="107">
      <c r="A51" s="114" t="inlineStr">
        <is>
          <t>Green premium (%)</t>
        </is>
      </c>
      <c r="B51" s="113" t="n">
        <v>0.15</v>
      </c>
      <c r="C51" s="113" t="n">
        <v>0.08</v>
      </c>
      <c r="D51" s="118" t="n">
        <v>0.03</v>
      </c>
    </row>
    <row r="52" ht="19.8" customHeight="1" s="107">
      <c r="A52" s="114" t="inlineStr">
        <is>
          <t>Incremental revenue (USD m)</t>
        </is>
      </c>
      <c r="B52" s="537">
        <f>$B$18*B50*B51</f>
        <v/>
      </c>
      <c r="C52" s="537">
        <f>$B$18*C50*C51</f>
        <v/>
      </c>
      <c r="D52" s="543">
        <f>$B$18*D50*D51</f>
        <v/>
      </c>
    </row>
    <row r="53" ht="19.8" customHeight="1" s="107">
      <c r="A53" s="114" t="inlineStr">
        <is>
          <t>Required capex to capture (USD m)</t>
        </is>
      </c>
      <c r="B53" s="93" t="n">
        <v>220</v>
      </c>
      <c r="C53" s="93" t="n">
        <v>140</v>
      </c>
      <c r="D53" s="139" t="n">
        <v>60</v>
      </c>
    </row>
    <row r="54" ht="19.8" customHeight="1" s="107">
      <c r="A54" s="126" t="inlineStr">
        <is>
          <t>Net opportunity vs Scenario C (USD m)</t>
        </is>
      </c>
      <c r="B54" s="550">
        <f>B52-D52</f>
        <v/>
      </c>
      <c r="C54" s="550">
        <f>C52-D52</f>
        <v/>
      </c>
      <c r="D54" s="551">
        <f>D52-D52</f>
        <v/>
      </c>
    </row>
    <row r="55" ht="19.8" customHeight="1" s="107">
      <c r="A55" s="114" t="n"/>
      <c r="B55" s="115" t="n"/>
      <c r="C55" s="115" t="n"/>
      <c r="D55" s="116" t="n"/>
    </row>
    <row r="56" ht="19.8" customHeight="1" s="107">
      <c r="A56" s="117" t="inlineStr">
        <is>
          <t>6. NET FINANCIAL IMPACT SUMMARY (2030 view)</t>
        </is>
      </c>
      <c r="B56" s="532" t="n"/>
      <c r="C56" s="532" t="n"/>
      <c r="D56" s="131" t="n"/>
    </row>
    <row r="57" ht="19.8" customHeight="1" s="107">
      <c r="A57" s="214" t="inlineStr">
        <is>
          <t>Driver (USD m)</t>
        </is>
      </c>
      <c r="B57" s="215" t="inlineStr">
        <is>
          <t>Scenario A (Orderly)</t>
        </is>
      </c>
      <c r="C57" s="215" t="inlineStr">
        <is>
          <t>Scenario B (Delayed)</t>
        </is>
      </c>
      <c r="D57" s="216" t="inlineStr">
        <is>
          <t>Scenario C (Hot House)</t>
        </is>
      </c>
    </row>
    <row r="58" ht="19.8" customHeight="1" s="107">
      <c r="A58" s="114" t="inlineStr">
        <is>
          <t>Transition: net carbon cost</t>
        </is>
      </c>
      <c r="B58" s="552">
        <f>-B35</f>
        <v/>
      </c>
      <c r="C58" s="552">
        <f>-C35</f>
        <v/>
      </c>
      <c r="D58" s="553">
        <f>-D35</f>
        <v/>
      </c>
    </row>
    <row r="59" ht="19.8" customHeight="1" s="107">
      <c r="A59" s="114" t="inlineStr">
        <is>
          <t>Physical: damage + BI</t>
        </is>
      </c>
      <c r="B59" s="552">
        <f>-B46</f>
        <v/>
      </c>
      <c r="C59" s="552">
        <f>-C46</f>
        <v/>
      </c>
      <c r="D59" s="553">
        <f>-D46</f>
        <v/>
      </c>
    </row>
    <row r="60" ht="19.8" customHeight="1" s="107">
      <c r="A60" s="114" t="inlineStr">
        <is>
          <t>Opportunity: incremental green revenue</t>
        </is>
      </c>
      <c r="B60" s="552">
        <f>B52</f>
        <v/>
      </c>
      <c r="C60" s="552">
        <f>C52</f>
        <v/>
      </c>
      <c r="D60" s="553">
        <f>D52</f>
        <v/>
      </c>
    </row>
    <row r="61" ht="19.8" customHeight="1" s="107">
      <c r="A61" s="126" t="inlineStr">
        <is>
          <t>Net pre-tax impact (USD m)</t>
        </is>
      </c>
      <c r="B61" s="554">
        <f>SUM(B58:B60)</f>
        <v/>
      </c>
      <c r="C61" s="555">
        <f>SUM(C58:C60)</f>
        <v/>
      </c>
      <c r="D61" s="556">
        <f>SUM(D58:D60)</f>
        <v/>
      </c>
    </row>
    <row r="62" ht="19.8" customHeight="1" s="107">
      <c r="A62" s="126" t="inlineStr">
        <is>
          <t>Net impact as % of base revenue</t>
        </is>
      </c>
      <c r="B62" s="557">
        <f>B61/$B$18</f>
        <v/>
      </c>
      <c r="C62" s="557">
        <f>C61/$B$18</f>
        <v/>
      </c>
      <c r="D62" s="558">
        <f>D61/$B$18</f>
        <v/>
      </c>
    </row>
    <row r="63" ht="19.8" customHeight="1" s="107">
      <c r="A63" s="126" t="inlineStr">
        <is>
          <t>Net impact as % of base EBITDA</t>
        </is>
      </c>
      <c r="B63" s="557">
        <f>B61/($B$18*$B$21)</f>
        <v/>
      </c>
      <c r="C63" s="557">
        <f>C61/($B$18*$B$21)</f>
        <v/>
      </c>
      <c r="D63" s="558">
        <f>D61/($B$18*$B$21)</f>
        <v/>
      </c>
    </row>
    <row r="64" ht="19.8" customHeight="1" s="107">
      <c r="A64" s="114" t="n"/>
      <c r="B64" s="115" t="n"/>
      <c r="C64" s="115" t="n"/>
      <c r="D64" s="116" t="n"/>
    </row>
    <row r="65" ht="19.8" customHeight="1" s="107">
      <c r="A65" s="117" t="inlineStr">
        <is>
          <t>7. RESILIENCE ASSESSMENT &amp; MANAGEMENT RESPONSE (IFRS S2 Para 22)</t>
        </is>
      </c>
      <c r="B65" s="532" t="n"/>
      <c r="C65" s="532" t="n"/>
      <c r="D65" s="131" t="n"/>
    </row>
    <row r="66" ht="19.8" customHeight="1" s="107">
      <c r="A66" s="214" t="inlineStr">
        <is>
          <t>Conclusion</t>
        </is>
      </c>
      <c r="B66" s="215" t="inlineStr">
        <is>
          <t>Detail</t>
        </is>
      </c>
      <c r="C66" s="215" t="n"/>
      <c r="D66" s="216" t="n"/>
    </row>
    <row r="67" ht="138.6" customHeight="1" s="107">
      <c r="A67" s="146" t="inlineStr">
        <is>
          <t>Strategic resilience</t>
        </is>
      </c>
      <c r="B67" s="248" t="inlineStr">
        <is>
          <t>Strategy resilient under Scenario A (orderly) and B (delayed) provided abatement capex of ~USD 220m is deployed before 2028. Scenario C exposes the entity to ~8% EBITDA erosion driven primarily by physical damage and BI in coastal facilities.</t>
        </is>
      </c>
      <c r="C67" s="115" t="n"/>
      <c r="D67" s="116" t="n"/>
    </row>
    <row r="68" ht="99" customHeight="1" s="107">
      <c r="A68" s="146" t="inlineStr">
        <is>
          <t>Most material driver</t>
        </is>
      </c>
      <c r="B68" s="248" t="inlineStr">
        <is>
          <t>Net carbon cost (Scenario A &amp; B) and physical damage (Scenario C). Scope 3 not modelled here but represents the larger long-term exposure.</t>
        </is>
      </c>
      <c r="C68" s="115" t="n"/>
      <c r="D68" s="116" t="n"/>
    </row>
    <row r="69" ht="79.2" customHeight="1" s="107">
      <c r="A69" s="146" t="inlineStr">
        <is>
          <t>Key uncertainty</t>
        </is>
      </c>
      <c r="B69" s="248" t="inlineStr">
        <is>
          <t>Pass-through assumption (Para B7). Sensitivity: a 10pp drop in pass-through reduces Scenario A net impact by ~USD 13m.</t>
        </is>
      </c>
      <c r="C69" s="115" t="n"/>
      <c r="D69" s="116" t="n"/>
    </row>
    <row r="70" ht="138.6" customHeight="1" s="107">
      <c r="A70" s="146" t="inlineStr">
        <is>
          <t>Management action</t>
        </is>
      </c>
      <c r="B70" s="248" t="inlineStr">
        <is>
          <t>(1) Accelerate USD 220m abatement capex programme, (2) Relocate / harden two coastal production sites by 2028, (3) Lock in 5-year offtake for green steel/cement product line, (4) Embed internal carbon price of USD 100/tCO₂e in capex decisions.</t>
        </is>
      </c>
      <c r="C70" s="115" t="n"/>
      <c r="D70" s="116" t="n"/>
    </row>
    <row r="71" ht="118.8" customHeight="1" s="107">
      <c r="A71" s="148" t="inlineStr">
        <is>
          <t>Disclosure tie-in</t>
        </is>
      </c>
      <c r="B71" s="149" t="inlineStr">
        <is>
          <t>Quantitative results above feed IFRS S2 Para 21–22 (resilience), Para 13–16 (risks/opps) and Para 29(a)(vi) (financial effects). Inputs and sources disclosed under Para 22(b)(ii)–(iii).</t>
        </is>
      </c>
      <c r="C71" s="98" t="n"/>
      <c r="D71" s="99" t="n"/>
    </row>
    <row r="72" ht="19.8" customHeight="1" s="107">
      <c r="A72" s="444" t="n"/>
      <c r="B72" s="444" t="n"/>
      <c r="C72" s="444" t="n"/>
      <c r="D72" s="444" t="n"/>
    </row>
  </sheetData>
  <mergeCells count="8">
    <mergeCell ref="A1:D1"/>
    <mergeCell ref="A37:D37"/>
    <mergeCell ref="A56:D56"/>
    <mergeCell ref="A4:D4"/>
    <mergeCell ref="A48:D48"/>
    <mergeCell ref="A65:D65"/>
    <mergeCell ref="A24:D24"/>
    <mergeCell ref="A16:D16"/>
  </mergeCell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I32"/>
  <sheetViews>
    <sheetView topLeftCell="C1" workbookViewId="0">
      <pane ySplit="4" topLeftCell="A6" activePane="bottomLeft" state="frozen"/>
      <selection activeCell="G1" sqref="G1"/>
      <selection pane="bottomLeft" activeCell="D6" sqref="D6"/>
    </sheetView>
  </sheetViews>
  <sheetFormatPr baseColWidth="8" defaultRowHeight="14.4"/>
  <cols>
    <col width="6.44140625" customWidth="1" style="107" min="1" max="1"/>
    <col width="40.77734375" customWidth="1" style="107" min="2" max="2"/>
    <col width="27.77734375" customWidth="1" style="107" min="3" max="3"/>
    <col width="59.21875" customWidth="1" style="107" min="4" max="6"/>
    <col width="44.44140625" customWidth="1" style="107" min="7" max="7"/>
    <col width="51.88671875" customWidth="1" style="107" min="8" max="8"/>
    <col width="66.6640625" customWidth="1" style="107" min="9" max="9"/>
  </cols>
  <sheetData>
    <row r="1" ht="19.8" customHeight="1" s="107">
      <c r="A1" s="68" t="inlineStr">
        <is>
          <t>IFRS S2 — Data Sources, Best Practices, Practical Issues, Stakeholders &amp; Change Management</t>
        </is>
      </c>
    </row>
    <row r="2" ht="19.8" customHeight="1" s="107">
      <c r="A2" s="39" t="inlineStr">
        <is>
          <t>For each IFRS S2 disclosure area: where the data comes from, how to build a robust process, the practical pitfalls, who owns it, and how to manage transitions and restatements.</t>
        </is>
      </c>
    </row>
    <row r="3" ht="19.8" customHeight="1" s="107">
      <c r="A3" s="444" t="n"/>
      <c r="B3" s="444" t="n"/>
      <c r="C3" s="444" t="n"/>
      <c r="D3" s="444" t="n"/>
      <c r="E3" s="444" t="n"/>
      <c r="F3" s="444" t="n"/>
      <c r="G3" s="444" t="n"/>
      <c r="H3" s="444" t="n"/>
    </row>
    <row r="4" ht="19.8" customHeight="1" s="107">
      <c r="A4" s="226" t="inlineStr">
        <is>
          <t>#</t>
        </is>
      </c>
      <c r="B4" s="212" t="inlineStr">
        <is>
          <t>Disclosure Area</t>
        </is>
      </c>
      <c r="C4" s="212" t="inlineStr">
        <is>
          <t>IFRS S2 Ref.</t>
        </is>
      </c>
      <c r="D4" s="212" t="inlineStr">
        <is>
          <t>Primary Data Sources &amp; Systems</t>
        </is>
      </c>
      <c r="E4" s="212" t="inlineStr">
        <is>
          <t>Best Practices</t>
        </is>
      </c>
      <c r="F4" s="212" t="inlineStr">
        <is>
          <t>Practical Issues &amp; Pitfalls</t>
        </is>
      </c>
      <c r="G4" s="212" t="inlineStr">
        <is>
          <t>Key Stakeholders / Owners</t>
        </is>
      </c>
      <c r="H4" s="212" t="inlineStr">
        <is>
          <t>Restatement Triggers</t>
        </is>
      </c>
      <c r="I4" s="213" t="inlineStr">
        <is>
          <t>Org Change &amp; Adoption — winning support across the business</t>
        </is>
      </c>
    </row>
    <row r="5" ht="19.8" customHeight="1" s="107">
      <c r="A5" s="227" t="inlineStr">
        <is>
          <t>GOVERNANCE</t>
        </is>
      </c>
      <c r="B5" s="532" t="n"/>
      <c r="C5" s="532" t="n"/>
      <c r="D5" s="532" t="n"/>
      <c r="E5" s="532" t="n"/>
      <c r="F5" s="532" t="n"/>
      <c r="G5" s="532" t="n"/>
      <c r="H5" s="532" t="n"/>
      <c r="I5" s="131" t="n"/>
    </row>
    <row r="6" ht="178.2" customHeight="1" s="107">
      <c r="A6" s="230" t="n">
        <v>1</v>
      </c>
      <c r="B6" s="248" t="inlineStr">
        <is>
          <t>Board oversight body, mandate &amp; competence</t>
        </is>
      </c>
      <c r="C6" s="248" t="inlineStr">
        <is>
          <t>Para 6(a)</t>
        </is>
      </c>
      <c r="D6" s="248" t="inlineStr">
        <is>
          <t>Board minutes, committee terms of reference, board calendar, director-skills matrix, training records (LMS), board self-assessment, Diligent or Nasdaq Boardvantage extracts.</t>
        </is>
      </c>
      <c r="E6" s="248" t="inlineStr">
        <is>
          <t>Embed climate as a standing committee agenda item. Document committee charter explicitly referencing IFRS S2. Maintain a board skills matrix with climate / ESG competence flagged. Track frequency of climate items and time spent. Refresh director training annually — keep certificates.</t>
        </is>
      </c>
      <c r="F6" s="248" t="inlineStr">
        <is>
          <t>Charter language often vague ("sustainability" not "climate"). Board self-assessment lacks climate-specific questions. Training is one-off rather than rolling. Audit-trail of how climate informed major decisions is hard to evidence.</t>
        </is>
      </c>
      <c r="G6" s="248" t="inlineStr">
        <is>
          <t>Company Secretary (primary); Chair of Audit/Risk/Sustainability Committee; Head of Investor Relations.</t>
        </is>
      </c>
      <c r="H6" s="248" t="inlineStr">
        <is>
          <t>Restatement trigger: charter amendments, committee restructure, change in oversight body. Re-baseline narrative when oversight moves between committees.</t>
        </is>
      </c>
      <c r="I6" s="249" t="inlineStr">
        <is>
          <t>Training: 90-min IFRS S2 governance module for the Board and committee chairs delivered by Co-Sec + external counsel. Include short briefings (15 min) at every committee. Benefit to org: defensible governance narrative passes assurance, reduces director liability under emerging climate-disclosure rules. Benefit to individual director: reduced personal exposure to greenwashing claims, sharper boardroom contribution, and CV-grade competence in a hot topic. Run a 'climate ask of the Board' workshop once per cycle so directors feel heard.</t>
        </is>
      </c>
    </row>
    <row r="7" ht="138.6" customHeight="1" s="107">
      <c r="A7" s="230" t="n">
        <v>2</v>
      </c>
      <c r="B7" s="248" t="inlineStr">
        <is>
          <t>Management roles, controls, delegated authorities</t>
        </is>
      </c>
      <c r="C7" s="248" t="inlineStr">
        <is>
          <t>Para 6(b)</t>
        </is>
      </c>
      <c r="D7" s="248" t="inlineStr">
        <is>
          <t>Organisation charts (HRIS), RACI matrices, delegation-of-authority manual, internal-control matrices (ICFR-adjacent for sustainability), policy register.</t>
        </is>
      </c>
      <c r="E7" s="248" t="inlineStr">
        <is>
          <t>Maintain an ESG/Climate RACI. Document control owners and frequency. Align climate controls with the ICFR control framework (use the same tooling — ServiceNow, AuditBoard, Workiva). Run quarterly control self-assessments.</t>
        </is>
      </c>
      <c r="F7" s="248" t="inlineStr">
        <is>
          <t>Climate ownership scattered across Sustainability, Risk, Finance, Ops. "Shadow" climate teams not visible in formal RACI. Controls often manual / undocumented.</t>
        </is>
      </c>
      <c r="G7" s="248" t="inlineStr">
        <is>
          <t>Chief Sustainability Officer (CSO); CFO; Chief Risk Officer; Internal Audit.</t>
        </is>
      </c>
      <c r="H7" s="248" t="inlineStr">
        <is>
          <t>Trigger: organisational restructure, M&amp;A. Refresh RACI within 30 days of restructure. Document handover and signed acceptance by new owners.</t>
        </is>
      </c>
      <c r="I7" s="249" t="inlineStr">
        <is>
          <t>Training: 45-min RACI walkthrough for every control owner, plus a one-page 'what is my climate control' job aid. Recognise control owners in the year-end review (named in Sustainability Report). Benefit to org: clean ICFR-style controls cut external assurance fees and audit findings. Benefit to individual: visibility to CFO/CRO, promotion-relevant exposure, ownership of a defined deliverable that audits well — a clear performance-review line.</t>
        </is>
      </c>
    </row>
    <row r="8" ht="19.8" customHeight="1" s="107">
      <c r="A8" s="232" t="inlineStr">
        <is>
          <t>STRATEGY</t>
        </is>
      </c>
      <c r="B8" s="532" t="n"/>
      <c r="C8" s="532" t="n"/>
      <c r="D8" s="532" t="n"/>
      <c r="E8" s="532" t="n"/>
      <c r="F8" s="532" t="n"/>
      <c r="G8" s="532" t="n"/>
      <c r="H8" s="532" t="n"/>
      <c r="I8" s="131" t="n"/>
    </row>
    <row r="9" ht="158.4" customHeight="1" s="107">
      <c r="A9" s="230" t="n">
        <v>3</v>
      </c>
      <c r="B9" s="248" t="inlineStr">
        <is>
          <t>Climate risks &amp; opportunities identification</t>
        </is>
      </c>
      <c r="C9" s="248" t="inlineStr">
        <is>
          <t>Para 9–10, 25</t>
        </is>
      </c>
      <c r="D9" s="248" t="inlineStr">
        <is>
          <t>Risk register (GRC platform — ServiceNow/MetricStream/RiskOnnect), strategy refresh outputs, asset register, supplier database, customer-segmentation data, hazard maps (WRI Aqueduct, JBA flood, Munich Re NatCat).</t>
        </is>
      </c>
      <c r="E9" s="248" t="inlineStr">
        <is>
          <t>Link climate risks to the enterprise risk taxonomy. Assess at asset/site level then aggregate — do not start at group level. Run an annual materiality refresh. Use double-materiality lens (CSRD-aligned) even if reporting under S2 only.</t>
        </is>
      </c>
      <c r="F9" s="248" t="inlineStr">
        <is>
          <t>Risk register often describes climate at headline level only — no quantification, no asset-level granularity. Opportunities under-disclosed (most entities only list risks). Time-horizon definitions inconsistent with financial planning cycle.</t>
        </is>
      </c>
      <c r="G9" s="248" t="inlineStr">
        <is>
          <t>Chief Risk Officer (primary); CSO; Heads of Business Units; Strategy team.</t>
        </is>
      </c>
      <c r="H9" s="248" t="inlineStr">
        <is>
          <t>Trigger: emerging-risk horizon scan flags new risk; M&amp;A adds new exposure; new regulation in operating jurisdiction. Document why a risk was added/removed in change log.</t>
        </is>
      </c>
      <c r="I9" s="249" t="inlineStr">
        <is>
          <t>Training: half-day workshop with BU heads on climate risk taxonomy, materiality, time horizons. Standing slot in monthly business reviews. Benefit to org: business units own their risks — issues surface earlier, mitigation cheaper. Benefit to BU head: climate-risk capability differentiates them in succession planning; their P&amp;L is protected from late-breaking surprises. Anchor with a real example (e.g. 'remember the 2022 European heatwave — production loss at Plant X was EUR 14m').</t>
        </is>
      </c>
    </row>
    <row r="10" ht="138.6" customHeight="1" s="107">
      <c r="A10" s="230" t="n">
        <v>4</v>
      </c>
      <c r="B10" s="248" t="inlineStr">
        <is>
          <t>Business model, value chain &amp; financial effects (current + anticipated)</t>
        </is>
      </c>
      <c r="C10" s="248" t="inlineStr">
        <is>
          <t>Para 13–16, 21</t>
        </is>
      </c>
      <c r="D10" s="248" t="inlineStr">
        <is>
          <t>ERP (SAP/Oracle) financial actuals, capex tracker, ALM model, financial planning system (Anaplan/Hyperion/OneStream), fixed-asset register, customer/supplier master data.</t>
        </is>
      </c>
      <c r="E10" s="248" t="inlineStr">
        <is>
          <t>Tag affected GL accounts with climate flags. Build a single source of truth linking risk register → affected line items → P&amp;L/BS impact. Use ranges (Para 17) where point-estimates are misleading. Apply Para 21 relief explicitly with documented rationale.</t>
        </is>
      </c>
      <c r="F10" s="248" t="inlineStr">
        <is>
          <t>Financial impact often double-counted (climate vs operational vs commodity). Anticipated effects hardest to quantify — high measurement uncertainty. Inconsistency with going-concern and impairment assessments in the financial statements.</t>
        </is>
      </c>
      <c r="G10" s="248" t="inlineStr">
        <is>
          <t>CFO (primary); FP&amp;A team; Group Controller; Strategy; CSO.</t>
        </is>
      </c>
      <c r="H10" s="248" t="inlineStr">
        <is>
          <t>Trigger: change in carbon-price assumption, new asset impairment, M&amp;A. Cross-check with IAS 36 (impairment) and IAS 37 (provisions). Restate prior-period figures if methodology changes are material.</t>
        </is>
      </c>
      <c r="I10" s="249" t="inlineStr">
        <is>
          <t>Training: FP&amp;A bootcamp on tagging climate-affected GL accounts, Para 21 relief language, IAS 36 cross-checks. Quarterly clinic with CSO + Group Controller. Benefit to org: avoids parallel "green ledgers" and double counting — audit-defensible numbers. Benefit to FP&amp;A team: future-proof CV (every CFO seat will need this), removes the 'two-sets-of-books' frustration, and finance-led storytelling that earns Board credibility.</t>
        </is>
      </c>
    </row>
    <row r="11" ht="178.2" customHeight="1" s="107">
      <c r="A11" s="230" t="n">
        <v>5</v>
      </c>
      <c r="B11" s="248" t="inlineStr">
        <is>
          <t>Climate scenario analysis &amp; resilience</t>
        </is>
      </c>
      <c r="C11" s="248" t="inlineStr">
        <is>
          <t>Para 22, B1–B18</t>
        </is>
      </c>
      <c r="D11" s="248" t="inlineStr">
        <is>
          <t>NGFS Phase IV scenario data (free), IEA WEO, IPCC AR6, MSCI Climate VaR, S&amp;P TruClimate, third-party providers (Jupiter Intelligence, The Climate Service — now S&amp;P, riskthinking.AI). Internal asset and counterparty data.</t>
        </is>
      </c>
      <c r="E11" s="248" t="inlineStr">
        <is>
          <t>Use ≥3 scenarios spanning transition and physical. Anchor at least one on 1.5°C and one on &gt;2.5°C. Document all five Para 22(b)(ii) assumption categories explicitly. Refresh annually for resilience, every 3 years for full quantitative re-run. Use scenarios in strategic decisions — not just disclosure.</t>
        </is>
      </c>
      <c r="F11" s="248" t="inlineStr">
        <is>
          <t>"Scenario theatre" — results never affect decisions. Inputs not disclosed (Para 22(b)(ii)). Scenarios chosen for convenience rather than relevance. Models are black boxes auditors cannot validate. Heavy reliance on vendor outputs without challenge.</t>
        </is>
      </c>
      <c r="G11" s="248" t="inlineStr">
        <is>
          <t>CSO (primary for narrative); CRO (primary for stress-test mechanics); Treasury/ALM; Strategy; External climate consultancy.</t>
        </is>
      </c>
      <c r="H11" s="248" t="inlineStr">
        <is>
          <t>Trigger: new IPCC AR / WEO release, major regulatory shift, FID on major asset. Disclose scenario-version vintage. When inputs change, footnote prior-year comparison.</t>
        </is>
      </c>
      <c r="I11" s="249" t="inlineStr">
        <is>
          <t>Training: 1-day NGFS / IPCC scenario literacy programme for Strategy, Treasury, CRO and BU teams. Pair sessions with scenario "war games". Benefit to org: scenarios actually shape capital allocation — capex decisions become more robust under uncertainty. Benefit to individuals: scenario-thinking is a transferable strategic skill highly valued in tech, finance and consulting moves. Showcase the EUR 200–350m incremental capex finding under Delayed Transition — prove the analysis matters.</t>
        </is>
      </c>
    </row>
    <row r="12" ht="19.8" customHeight="1" s="107">
      <c r="A12" s="232" t="inlineStr">
        <is>
          <t>RISK MANAGEMENT</t>
        </is>
      </c>
      <c r="B12" s="532" t="n"/>
      <c r="C12" s="532" t="n"/>
      <c r="D12" s="532" t="n"/>
      <c r="E12" s="532" t="n"/>
      <c r="F12" s="532" t="n"/>
      <c r="G12" s="532" t="n"/>
      <c r="H12" s="532" t="n"/>
      <c r="I12" s="131" t="n"/>
    </row>
    <row r="13" ht="158.4" customHeight="1" s="107">
      <c r="A13" s="230" t="n">
        <v>6</v>
      </c>
      <c r="B13" s="248" t="inlineStr">
        <is>
          <t>Risk identification, assessment, prioritisation &amp; monitoring</t>
        </is>
      </c>
      <c r="C13" s="248" t="inlineStr">
        <is>
          <t>Para 24–26</t>
        </is>
      </c>
      <c r="D13" s="248" t="inlineStr">
        <is>
          <t>GRC platform (risk register), enterprise risk taxonomy, KRI dashboards, internal-audit reports, scenario-analysis outputs (Para 22), regulatory horizon scanning.</t>
        </is>
      </c>
      <c r="E13" s="248" t="inlineStr">
        <is>
          <t>Use the same 5×5 likelihood×impact matrix as enterprise risk. Define quantitative thresholds (USD/EUR financial impact bands) rather than qualitative scales alone. Run climate risk through credit, market, operational and reputational lenses. Quarterly KRI review.</t>
        </is>
      </c>
      <c r="F13" s="248" t="inlineStr">
        <is>
          <t>Climate often parked in a separate "sustainability risk" silo, not integrated. Likelihood and magnitude judged qualitatively only. Hard to evidence prioritisation against non-climate risks (Para 25(a)(iv)).</t>
        </is>
      </c>
      <c r="G13" s="248" t="inlineStr">
        <is>
          <t>Chief Risk Officer (primary); Business Unit Heads (1st line); CSO; Internal Audit (3rd line).</t>
        </is>
      </c>
      <c r="H13" s="248" t="inlineStr">
        <is>
          <t>Trigger: methodology change, scope change, threshold change. Maintain a change log of risk-process updates and disclose under Para 25(a)(vi).</t>
        </is>
      </c>
      <c r="I13" s="249" t="inlineStr">
        <is>
          <t>Training: 1-hour module for every risk-register owner; embed climate criteria in the existing GRC tool walkthroughs (no parallel system). Joint CRO/CSO sponsorship signal. Benefit to org: climate risk gets the same rigour as credit/market/op risk — prioritisation defensible to regulators. Benefit to risk owner: avoids extra reporting burden (single system), gives them a seat at the strategic risk table, and demonstrates 2nd-line maturity to regulators in their next visit.</t>
        </is>
      </c>
    </row>
    <row r="14" ht="19.8" customHeight="1" s="107">
      <c r="A14" s="232" t="inlineStr">
        <is>
          <t>METRICS — GHG EMISSIONS (Scope 1, 2, 3)</t>
        </is>
      </c>
      <c r="B14" s="532" t="n"/>
      <c r="C14" s="532" t="n"/>
      <c r="D14" s="532" t="n"/>
      <c r="E14" s="532" t="n"/>
      <c r="F14" s="532" t="n"/>
      <c r="G14" s="532" t="n"/>
      <c r="H14" s="532" t="n"/>
      <c r="I14" s="131" t="n"/>
    </row>
    <row r="15" ht="158.4" customHeight="1" s="107">
      <c r="A15" s="230" t="n">
        <v>7</v>
      </c>
      <c r="B15" s="248" t="inlineStr">
        <is>
          <t>Scope 1 — Stationary, mobile, process, fugitive</t>
        </is>
      </c>
      <c r="C15" s="248" t="inlineStr">
        <is>
          <t>Para 29(a)(i)(1), (ii)–(iii)</t>
        </is>
      </c>
      <c r="D15" s="248" t="inlineStr">
        <is>
          <t>Fuel invoices &amp; GL accounts (gas, diesel, LPG, coal), meters &amp; sub-meters, fleet card data (Wex/Shell), refrigerant maintenance logs (F-gas register), production data (clinker, steel, ammonia), CEMS for large installations, leak-detection reports.</t>
        </is>
      </c>
      <c r="E15" s="248" t="inlineStr">
        <is>
          <t>Meter where possible, invoice where you must. Apply IPCC Tier 2/3 factors for material sources. Maintain a refrigerant master register with charge sizes and leak rates. Reconcile annual fuel data to GL purchases (variance investigation if &gt;2%). Run mass-balance checks at site level.</t>
        </is>
      </c>
      <c r="F15" s="248" t="inlineStr">
        <is>
          <t>Tenant sites with landlord-supplied fuel — data not in your GL. Refrigerant data fragmented across maintenance contractors. CH₄/N₂O often ignored in stationary combustion. Mobile/stationary fuel mis-classified. Process emissions (calcination, ammonia, electrolysis) underestimated using fuel-EF instead of process-EF.</t>
        </is>
      </c>
      <c r="G15" s="248" t="inlineStr">
        <is>
          <t>Site EHS Managers (data capture); CSO (consolidation); Group Controller (financial reconciliation); External assurance.</t>
        </is>
      </c>
      <c r="H15" s="248" t="inlineStr">
        <is>
          <t>Trigger: M&amp;A (recalculate base year if &gt;5% inventory change — GHG Protocol significance threshold), divestment, change of emission factor (e.g. IPCC AR5 → AR6), CEMS recalibration, GWP update. Document base-year restatement policy.</t>
        </is>
      </c>
      <c r="I15" s="249" t="inlineStr">
        <is>
          <t>Training: practical Scope 1 data-capture training for Site EHS Managers and plant operators; quarterly clinic on refrigerant register and meter reconciliation. Recognise top-quartile sites in CEO town hall. Benefit to org: cleaner data — fewer restatements, lower assurance cost, smaller carbon tax exposure once verified. Benefit to site manager: data quality becomes a measurable KPI tied to bonus; high-performing sites get capex prioritisation; protects their site from being singled out at group level.</t>
        </is>
      </c>
    </row>
    <row r="16" ht="158.4" customHeight="1" s="107">
      <c r="A16" s="232" t="n">
        <v>8</v>
      </c>
      <c r="B16" s="248" t="inlineStr">
        <is>
          <t>Scope 2 — Purchased electricity, heat, steam, cooling</t>
        </is>
      </c>
      <c r="C16" s="248" t="inlineStr">
        <is>
          <t>Para 29(a)(i)(2), (v)</t>
        </is>
      </c>
      <c r="D16" s="248" t="inlineStr">
        <is>
          <t>Utility invoices, meter data (HHD where available), procurement contracts (PPAs, REC/GO/I-REC certificates), supplier-specific emissions data, district-heating contracts. Grid factors: DEFRA, IEA, EPA eGRID, AIB (Europe), national regulators.</t>
        </is>
      </c>
      <c r="E16" s="248" t="inlineStr">
        <is>
          <t>Report BOTH location- and market-based (dual disclosure, per Para 29(a)(v)). Apply GHG Protocol Scope 2 quality criteria for any contractual instrument (vintage, geography, certification, no double counting). Use most recent grid factors (no later than reporting period + 1 year).</t>
        </is>
      </c>
      <c r="F16" s="248" t="inlineStr">
        <is>
          <t>EAC double-counting across reporting boundaries. Bundled vs unbundled distinction confused. PPAs claimed without contractual emissions attribute. Vintage of grid factors mismatched with reporting period. Residual mix vs national average confusion in market-based.</t>
        </is>
      </c>
      <c r="G16" s="248" t="inlineStr">
        <is>
          <t>Procurement (PPA contracts); Energy Manager; CSO; Treasury (for green-finance instruments).</t>
        </is>
      </c>
      <c r="H16" s="248" t="inlineStr">
        <is>
          <t>Trigger: new PPA, expired PPA, change in instrument standard, jurisdictional rules on RE claims (e.g. EU Pillar 5). Disclose changes in contractual cover year-on-year.</t>
        </is>
      </c>
      <c r="I16" s="249" t="inlineStr">
        <is>
          <t>Training: Procurement / Energy Manager workshop on PPA quality criteria, EAC vintage rules, and Scope 2 dual reporting. Joint sessions with Treasury on green-finance instruments. Benefit to org: avoids embarrassing 'greenwashing' restatement; PPA economics align with reporting claims. Benefit to procurement: a new mandate (sustainable procurement) is career-defining — elevates from operational to strategic role; Treasury gets first-mover credit for green-bond execution.</t>
        </is>
      </c>
    </row>
    <row r="17" ht="178.2" customHeight="1" s="107">
      <c r="A17" s="230" t="n">
        <v>9</v>
      </c>
      <c r="B17" s="248" t="inlineStr">
        <is>
          <t>Scope 3 — Categories 1–15 (excluding 15 for financials)</t>
        </is>
      </c>
      <c r="C17" s="248" t="inlineStr">
        <is>
          <t>Para 29(a)(i)(3), (vi)</t>
        </is>
      </c>
      <c r="D17" s="248" t="inlineStr">
        <is>
          <t>ERP spend data (Cat 1, 2), supplier-specific factors (CDP, EcoVadis, supplier surveys), product lifecycle assessments (Cat 11, 12), travel-management systems (Cat 6), expense data, HRIS for commuting (Cat 7), logistics-management systems (Cat 4, 9), waste-vendor data (Cat 5). EEIO databases (EXIOBASE, USEEIO) and physical-EF libraries (DEFRA, GHG Protocol).</t>
        </is>
      </c>
      <c r="E17" s="248" t="inlineStr">
        <is>
          <t>Tier each category: spend-based (start) → average-data → supplier-specific → hybrid. Document which categories included and which excluded with rationale (Para 29(a)(vi)). Engage top 80% suppliers for primary data (CDP supply-chain programme). Refresh EFs annually.</t>
        </is>
      </c>
      <c r="F17" s="248" t="inlineStr">
        <is>
          <t>Cat 11 (use of sold products) often material but hard to model. Spend-based EFs in volatile sectors lead to inflation-driven "reductions." Cat 15 confusion outside FS sector — should be N/A for industrials. Supplier coverage low (&lt;30% by spend typical in year 1). Cat 1 and Cat 2 often conflated.</t>
        </is>
      </c>
      <c r="G17" s="248" t="inlineStr">
        <is>
          <t>Procurement (Cat 1, 2); Logistics (Cat 4, 9); HR (Cat 7); Product/Engineering (Cat 11, 12); CSO consolidation. Supplier-facing teams critical.</t>
        </is>
      </c>
      <c r="H17" s="248" t="inlineStr">
        <is>
          <t>Trigger: shift from spend to supplier-specific (large reductions — disclose methodology change). New category added/removed. Significant supplier-mix change. Restate when crossing GHG Protocol 5% significance threshold.</t>
        </is>
      </c>
      <c r="I17" s="249" t="inlineStr">
        <is>
          <t>Training: "Scope 3 for Procurement" 2-hour module + supplier-engagement playbook. Embed Scope 3 KPI in supplier scorecards alongside cost/quality/OTIF. Quarterly CDP supply-chain office hours. Benefit to org: top-80% supplier coverage cuts Cat 1 emissions by 15–25% in 2–3 years and unlocks customer RFP wins. Benefit to Procurement Manager: KPI tied to a strategic priority, increases their leverage with suppliers, and visibility to CSO and CFO. Show the 'we lost EUR 45m of pipeline because customer X demanded Scope 3 data' story.</t>
        </is>
      </c>
    </row>
    <row r="18" ht="158.4" customHeight="1" s="107">
      <c r="A18" s="232" t="n">
        <v>10</v>
      </c>
      <c r="B18" s="248" t="inlineStr">
        <is>
          <t>Scope 3 Category 15 — Financed emissions (banks/asset mgrs/insurers)</t>
        </is>
      </c>
      <c r="C18" s="248" t="inlineStr">
        <is>
          <t>Para 29(a)(vi)(2), 29A–29C, B61–B63A</t>
        </is>
      </c>
      <c r="D18" s="248" t="inlineStr">
        <is>
          <t>Core banking system (loan book, EAD), portfolio management system (AUM), counterparty financials (EVIC, Total Equity+Debt from Bloomberg/Refinitiv/Capital IQ), counterparty emissions (CDP, supplier surveys, public disclosures, PCAF Data Project), insurance underwriting system.</t>
        </is>
      </c>
      <c r="E18" s="248" t="inlineStr">
        <is>
          <t>Apply PCAF Global Standard. Document data-quality score per asset class (1–5 scale). Calculate attribution factor at counterparty level, not portfolio. Disclose method (Para 29B) if applying the Para 29A derivatives limitation. Refresh annually with consistent vintage.</t>
        </is>
      </c>
      <c r="F18" s="248" t="inlineStr">
        <is>
          <t>EVIC/EAD vintage mismatch (counterparty FY vs bank FY). Listed vs unlisted equity treatment. Off-balance-sheet exposures (facilitated emissions) — not yet required but emerging. Mortgage Scope 3 underestimated when grid factors used naively. Project finance double-counting with corporate loans.</t>
        </is>
      </c>
      <c r="G18" s="248" t="inlineStr">
        <is>
          <t>Sustainable Finance team (primary); Credit Risk; Treasury; Front-office RMs (data collection); CFO; CRO.</t>
        </is>
      </c>
      <c r="H18" s="248" t="inlineStr">
        <is>
          <t>Trigger: PCAF methodology update (currently v2.0), asset-class expansion (e.g. sovereign bonds, capital markets facilitated), counterparty restatement. Restate prior year if PCAF data-quality score improves materially.</t>
        </is>
      </c>
      <c r="I18" s="249" t="inlineStr">
        <is>
          <t>Training: PCAF certification for Sustainable Finance team (PCAF Academy free); RM 30-min e-learning on counterparty-data collection. Build into front-office incentive structure. Benefit to org: NZBA alignment is now table stakes — misalignment hits credit ratings (S&amp;P has downgraded laggards). Benefit to RM: green-loan origination opens fee opportunities, deepens client conversations beyond traditional credit — measurable revenue line tied to climate KPI.</t>
        </is>
      </c>
    </row>
    <row r="19" ht="19.8" customHeight="1" s="107">
      <c r="A19" s="232" t="inlineStr">
        <is>
          <t>METRICS — CROSS-INDUSTRY (29(b)–(g)) &amp; INDUSTRY-BASED</t>
        </is>
      </c>
      <c r="B19" s="532" t="n"/>
      <c r="C19" s="532" t="n"/>
      <c r="D19" s="532" t="n"/>
      <c r="E19" s="532" t="n"/>
      <c r="F19" s="532" t="n"/>
      <c r="G19" s="532" t="n"/>
      <c r="H19" s="532" t="n"/>
      <c r="I19" s="131" t="n"/>
    </row>
    <row r="20" ht="138.6" customHeight="1" s="107">
      <c r="A20" s="232" t="n">
        <v>11</v>
      </c>
      <c r="B20" s="248" t="inlineStr">
        <is>
          <t>Transition-risk exposure</t>
        </is>
      </c>
      <c r="C20" s="248" t="inlineStr">
        <is>
          <t>Para 29(b)</t>
        </is>
      </c>
      <c r="D20" s="248" t="inlineStr">
        <is>
          <t>Fixed-asset register, GL by activity code (NACE, GICS, SIC), customer/revenue segmentation, regulatory exposure mapping (EU ETS, CBAM, state-level cap-and-trade).</t>
        </is>
      </c>
      <c r="E20" s="248" t="inlineStr">
        <is>
          <t>Define "vulnerable" with a published threshold (e.g. NACE codes A.01, B, C.19–C.24, D.35). Disclose both absolute and % of total. Reconcile to financial-statement carrying amount.</t>
        </is>
      </c>
      <c r="F20" s="248" t="inlineStr">
        <is>
          <t>Threshold choice subjective; comparability across peers poor. Boundary between transition and physical risk fuzzy (e.g. carbon-intensive asset in a flood zone).</t>
        </is>
      </c>
      <c r="G20" s="248" t="inlineStr">
        <is>
          <t>Group Controller; CSO; Strategy.</t>
        </is>
      </c>
      <c r="H20" s="248" t="inlineStr">
        <is>
          <t>Trigger: regulatory change (new ETS, CBAM expansion), portfolio re-segmentation. Re-baseline when scope changes.</t>
        </is>
      </c>
      <c r="I20" s="249" t="inlineStr">
        <is>
          <t>Training: 60-min workshop with Strategy + Investor Relations on transition-risk taxonomy and how to communicate exposure without spooking the market. Benefit to org: pre-empts activist-investor questions and short-seller campaigns — controlled narrative. Benefit to individuals: Strategy team becomes the trusted advisor on transition planning; IR gets a clean message that wins ESG-investor mandates and stabilises the shareholder base.</t>
        </is>
      </c>
    </row>
    <row r="21" ht="158.4" customHeight="1" s="107">
      <c r="A21" s="232" t="n">
        <v>12</v>
      </c>
      <c r="B21" s="248" t="inlineStr">
        <is>
          <t>Physical-risk exposure</t>
        </is>
      </c>
      <c r="C21" s="248" t="inlineStr">
        <is>
          <t>Para 29(c)</t>
        </is>
      </c>
      <c r="D21" s="248" t="inlineStr">
        <is>
          <t>Asset location data (lat/long from facilities database), hazard layers (Munich Re NatCatSERVICE, WRI Aqueduct, JBA flood, Jupiter ClimateScore Global, CMIP6 outputs), property valuations.</t>
        </is>
      </c>
      <c r="E21" s="248" t="inlineStr">
        <is>
          <t>Geo-locate every material asset. Use ≥2 hazards (flood, heat, water stress, wildfire, cyclone). Disclose exposure under ≥1 RCP scenario for a forward year (2030, 2040, 2050). Reconcile to insurance schedule.</t>
        </is>
      </c>
      <c r="F21" s="248" t="inlineStr">
        <is>
          <t>Vendor scores often qualitative bands not absolute hazard levels. Coastal vs riverine flood conflated. Adaptation actions not credited (gross exposure only).</t>
        </is>
      </c>
      <c r="G21" s="248" t="inlineStr">
        <is>
          <t>Real Estate / Facilities; Risk Manager; Insurance; CSO; CRO.</t>
        </is>
      </c>
      <c r="H21" s="248" t="inlineStr">
        <is>
          <t>Trigger: new asset, divestment, hazard-data refresh (CMIP6 vintage), insurance renewal. Disclose hazard-data vintage.</t>
        </is>
      </c>
      <c r="I21" s="249" t="inlineStr">
        <is>
          <t>Training: half-day GIS / hazard-mapping workshop for Real Estate, Facilities, Risk and Insurance. Joint exercises with insurers — they bring the data, you bring the assets. Benefit to org: faster insurance renewals at better terms, prioritised adaptation capex, avoids forced asset write-downs. Benefit to Real Estate / Facilities lead: hazard knowledge becomes a strategic capability — not a niche compliance topic — and ties their role to multi-year capital plans rather than reactive maintenance.</t>
        </is>
      </c>
    </row>
    <row r="22" ht="138.6" customHeight="1" s="107">
      <c r="A22" s="232" t="n">
        <v>13</v>
      </c>
      <c r="B22" s="248" t="inlineStr">
        <is>
          <t>Opportunity alignment</t>
        </is>
      </c>
      <c r="C22" s="248" t="inlineStr">
        <is>
          <t>Para 29(d)</t>
        </is>
      </c>
      <c r="D22" s="248" t="inlineStr">
        <is>
          <t>Revenue segmentation by product line, capex tracker tagged by purpose, EU Taxonomy classification system, internal green-product taxonomy.</t>
        </is>
      </c>
      <c r="E22" s="248" t="inlineStr">
        <is>
          <t>Align with EU Taxonomy where possible — reduces audit risk. Tag capex at PO/PR level. Separate green revenue from green-enabling revenue.</t>
        </is>
      </c>
      <c r="F22" s="248" t="inlineStr">
        <is>
          <t>Greenwashing risk — "opportunity" tagging too liberal. EU Taxonomy alignment data-intensive (DNSH and minimum safeguards).</t>
        </is>
      </c>
      <c r="G22" s="248" t="inlineStr">
        <is>
          <t>Strategy; Product; FP&amp;A; Investor Relations.</t>
        </is>
      </c>
      <c r="H22" s="248" t="inlineStr">
        <is>
          <t>Trigger: Taxonomy regulation update, new product launch, classification change. Disclose comparability with prior period.</t>
        </is>
      </c>
      <c r="I22" s="249" t="inlineStr">
        <is>
          <t>Training: "green-revenue tagging" sessions for Product, Strategy and FP&amp;A. Joint Investor Relations briefings on green-revenue storytelling. Benefit to org: green-revenue % is the single most-cited KPI by ESG investors and rating agencies — unlocks index inclusion and lower cost of capital. Benefit to Product / Strategy: their roadmap visibly drives a top-line ESG metric; FP&amp;A learns to model EU Taxonomy alignment — valuable for any future CFO role.</t>
        </is>
      </c>
    </row>
    <row r="23" ht="158.4" customHeight="1" s="107">
      <c r="A23" s="232" t="n">
        <v>14</v>
      </c>
      <c r="B23" s="248" t="inlineStr">
        <is>
          <t>Capital deployment (climate capex/opex)</t>
        </is>
      </c>
      <c r="C23" s="248" t="inlineStr">
        <is>
          <t>Para 29(e)</t>
        </is>
      </c>
      <c r="D23" s="248" t="inlineStr">
        <is>
          <t>Capex tracker (Anaplan/Hyperion/SAP IM), PO data, project register, capex governance committee minutes, internal taxonomy of "climate capex."</t>
        </is>
      </c>
      <c r="E23" s="248" t="inlineStr">
        <is>
          <t>Tag at project-approval stage, not retrospectively. Distinguish abatement / adaptation / opportunity buckets. Reconcile to financial-statement capex disclosure.</t>
        </is>
      </c>
      <c r="F23" s="248" t="inlineStr">
        <is>
          <t>What counts as "climate capex" is subjective — e.g. maintenance vs decarbonisation. Risk of double counting with EU Taxonomy CapEx KPI.</t>
        </is>
      </c>
      <c r="G23" s="248" t="inlineStr">
        <is>
          <t>CFO; FP&amp;A; Capex Governance Committee; CSO.</t>
        </is>
      </c>
      <c r="H23" s="248" t="inlineStr">
        <is>
          <t>Trigger: definition change, capex re-baselining, M&amp;A. Disclose definition and any changes.</t>
        </is>
      </c>
      <c r="I23" s="249" t="inlineStr">
        <is>
          <t>Training: Capex Committee members trained on climate-capex tagging framework (1-hour briefing + decision job aid). Embed tagging in the capex PR form. Benefit to org: clean climate-capex disclosure passes assurance, distinguishes "green CapEx" from BAU spend, supports green-bond use-of-proceeds reporting. Benefit to project sponsors: easier business-case approval for climate projects (separate ring-fenced budget); FP&amp;A and Treasury see early signals to time green-bond issuance.</t>
        </is>
      </c>
    </row>
    <row r="24" ht="138.6" customHeight="1" s="107">
      <c r="A24" s="232" t="n">
        <v>15</v>
      </c>
      <c r="B24" s="248" t="inlineStr">
        <is>
          <t>Internal carbon price</t>
        </is>
      </c>
      <c r="C24" s="248" t="inlineStr">
        <is>
          <t>Para 29(f)</t>
        </is>
      </c>
      <c r="D24" s="248" t="inlineStr">
        <is>
          <t>Capex appraisal model, transfer-pricing manual, investment-committee deliverables, scenario-analysis outputs (carbon-price curve).</t>
        </is>
      </c>
      <c r="E24" s="248" t="inlineStr">
        <is>
          <t>Set a single group-wide shadow price calibrated to NGFS or IEA NZE. Document scope of application (which decisions). Refresh annually with the curve.</t>
        </is>
      </c>
      <c r="F24" s="248" t="inlineStr">
        <is>
          <t>Two-tier prices (low for opex, high for capex) create gaming. Shadow price not actually applied ("window dressing"). No price floor when accounting profit drops.</t>
        </is>
      </c>
      <c r="G24" s="248" t="inlineStr">
        <is>
          <t>CFO; FP&amp;A; CSO; Investment Committee.</t>
        </is>
      </c>
      <c r="H24" s="248" t="inlineStr">
        <is>
          <t>Trigger: scenario refresh (NGFS update), policy change. Disclose changes year-on-year.</t>
        </is>
      </c>
      <c r="I24" s="249" t="inlineStr">
        <is>
          <t>Training: investment-committee deep dive on shadow carbon price application + scenario rationale; quarterly refresh of the price curve. Benefit to org: capital decisions hedged against future carbon costs — fewer stranded assets, defensible to investors. Benefit to investment sponsors: project NPVs reflect real future regulatory cost — makes good projects look better, kills bad ones early, saves political capital downstream when EU ETS prices rise.</t>
        </is>
      </c>
    </row>
    <row r="25" ht="158.4" customHeight="1" s="107">
      <c r="A25" s="232" t="n">
        <v>16</v>
      </c>
      <c r="B25" s="248" t="inlineStr">
        <is>
          <t>Executive remuneration link</t>
        </is>
      </c>
      <c r="C25" s="248" t="inlineStr">
        <is>
          <t>Para 29(g)</t>
        </is>
      </c>
      <c r="D25" s="248" t="inlineStr">
        <is>
          <t>Remuneration policy, LTIP/STIP scheme rules, Compensation Committee minutes, payroll data (variable pay actually paid).</t>
        </is>
      </c>
      <c r="E25" s="248" t="inlineStr">
        <is>
          <t>Disclose both the % of pay tied to climate AND the metric used. Use audited KPIs only. Symmetric upside/downside (no upside without downside).</t>
        </is>
      </c>
      <c r="F25" s="248" t="inlineStr">
        <is>
          <t>Soft metrics ("strategy progress") not measurable. Climate KPIs displace other ESG metrics (gender, safety). "Underlying" adjustments back out climate cost.</t>
        </is>
      </c>
      <c r="G25" s="248" t="inlineStr">
        <is>
          <t>Remuneration Committee; CHRO; Reward team; Company Secretary.</t>
        </is>
      </c>
      <c r="H25" s="248" t="inlineStr">
        <is>
          <t>Trigger: remuneration policy refresh (typically 3-yearly shareholder vote). Disclose change in metric or weight.</t>
        </is>
      </c>
      <c r="I25" s="249" t="inlineStr">
        <is>
          <t>Training: Remuneration Committee + senior leaders briefed on climate-linked pay design, anti-gaming features, disclosure expectations (Investor Stewardship Group, Glass Lewis, ISS guidance). Benefit to org: defensible Say-on-Pay vote; aligns executive incentives with stated targets. Benefit to executives: clear, measurable climate KPIs reduce subjectivity in pay outcomes; symmetric upside-downside protects from arbitrary bonus cuts; ESG investors reward transparency.</t>
        </is>
      </c>
    </row>
    <row r="26" ht="158.4" customHeight="1" s="107">
      <c r="A26" s="232" t="n">
        <v>17</v>
      </c>
      <c r="B26" s="248" t="inlineStr">
        <is>
          <t>Industry-based metrics (SASB-derived)</t>
        </is>
      </c>
      <c r="C26" s="248" t="inlineStr">
        <is>
          <t>Para 32</t>
        </is>
      </c>
      <c r="D26" s="248" t="inlineStr">
        <is>
          <t>Operational data feeds specific to the industry (production volumes, water withdrawals, fleet stats, etc.); IFRS S2 Industry-based Guidance documents; legacy SASB metric definitions.</t>
        </is>
      </c>
      <c r="E26" s="248" t="inlineStr">
        <is>
          <t>Map operations to one or more SASB industry codes. Implement the relevant SASB KPIs even if not material — disclose with rationale if omitted. Tag KPIs in the source system so they roll up automatically.</t>
        </is>
      </c>
      <c r="F26" s="248" t="inlineStr">
        <is>
          <t>Operations span multiple SASB codes — unclear primary classification. SASB metrics not aligned with how the business is run internally. Some metrics require investments in new data capture (e.g. PUE by region).</t>
        </is>
      </c>
      <c r="G26" s="248" t="inlineStr">
        <is>
          <t>Heads of Business Units; Operations Controllers; CSO; CFO.</t>
        </is>
      </c>
      <c r="H26" s="248" t="inlineStr">
        <is>
          <t>Trigger: SASB Industry Standards update (now under IFRS Foundation), reclassification, M&amp;A. Disclose changes to classification.</t>
        </is>
      </c>
      <c r="I26" s="249" t="inlineStr">
        <is>
          <t>Training: BU Controllers + Operations teams trained on the relevant SASB/industry-based KPIs in their sector. Embed in monthly operational reporting (no separate report). Benefit to org: industry metrics align with how investors and analysts already model the sector — reduces "why is your number different from peer X" conversations. Benefit to BU Controllers: their operational dashboards directly feed external disclosure — visibility and credit go straight to the operating teams.</t>
        </is>
      </c>
    </row>
    <row r="27" ht="19.8" customHeight="1" s="107">
      <c r="A27" s="232" t="inlineStr">
        <is>
          <t>TARGETS</t>
        </is>
      </c>
      <c r="B27" s="532" t="n"/>
      <c r="C27" s="532" t="n"/>
      <c r="D27" s="532" t="n"/>
      <c r="E27" s="532" t="n"/>
      <c r="F27" s="532" t="n"/>
      <c r="G27" s="532" t="n"/>
      <c r="H27" s="532" t="n"/>
      <c r="I27" s="131" t="n"/>
    </row>
    <row r="28" ht="178.2" customHeight="1" s="107">
      <c r="A28" s="232" t="n">
        <v>18</v>
      </c>
      <c r="B28" s="248" t="inlineStr">
        <is>
          <t>Climate-related targets — characteristics &amp; monitoring</t>
        </is>
      </c>
      <c r="C28" s="248" t="inlineStr">
        <is>
          <t>Para 33–35</t>
        </is>
      </c>
      <c r="D28" s="248" t="inlineStr">
        <is>
          <t>Strategy / decarbonisation roadmap, Board-approved target deck, SBTi validation portal, target tracker spreadsheet/Anaplan, science-based pathway databases (SBTi sectoral, IEA NZE, TPI, NZBA, RE100).</t>
        </is>
      </c>
      <c r="E28" s="248" t="inlineStr">
        <is>
          <t>One target per scope/segment, each with metric, objective, scope, period, base year, milestones, validation. Use absolute targets for own operations and intensity targets only where the sectoral pathway is intensity-based. Disclose progress and trajectory annually.</t>
        </is>
      </c>
      <c r="F28" s="248" t="inlineStr">
        <is>
          <t>Targets misaligned with science ("net zero by 2050" without interim milestones). Base-year drift after restatements. Intensity targets gamed via output growth. Stale validations (SBTi targets &gt;5 years old need re-submission).</t>
        </is>
      </c>
      <c r="G28" s="248" t="inlineStr">
        <is>
          <t>CSO (primary); Strategy; CFO; Board Sustainability Committee.</t>
        </is>
      </c>
      <c r="H28" s="248" t="inlineStr">
        <is>
          <t>Trigger: methodology update (SBTi v5 cement, NZBA refresh), base-year restatement, M&amp;A. Disclose revisions and explain (Para 34(d)). Re-validate.</t>
        </is>
      </c>
      <c r="I28" s="249" t="inlineStr">
        <is>
          <t>Training: quarterly target-tracker review with BU leaders, CSO, CFO and Strategy. Annual target re-baselining workshop. Tie progress to OKRs cascaded into each business unit. Benefit to org: targets become operational reality, not glossy disclosure — visible to analysts and ESG raters; turnaround time on missed milestones is faster. Benefit to BU leaders: their decarbonisation plan gets investment priority; missed targets are managed transparently rather than becoming PR crises; their leadership signal on climate becomes a promotion lever.</t>
        </is>
      </c>
    </row>
    <row r="29" ht="158.4" customHeight="1" s="107">
      <c r="A29" s="232" t="n">
        <v>19</v>
      </c>
      <c r="B29" s="248" t="inlineStr">
        <is>
          <t>GHG-specific target requirements (gases, scopes, gross/net, credits)</t>
        </is>
      </c>
      <c r="C29" s="248" t="inlineStr">
        <is>
          <t>Para 36</t>
        </is>
      </c>
      <c r="D29" s="248" t="inlineStr">
        <is>
          <t>Target definition documents, gas-coverage statement, credit policy &amp; purchase register, retirement records on registries (Verra VCS, Gold Standard, Puro.earth, CDR.fyi), verification certificates.</t>
        </is>
      </c>
      <c r="E29" s="248" t="inlineStr">
        <is>
          <t>Disclose gases covered (CO₂, CH₄, N₂O, HFCs, PFCs, SF₆, NF₃). If net target, also disclose paired gross target (Para 36(c)). Use sectoral decarbonisation approach (SDA) where available. Cap credits as % of residual; restrict to high-quality removals.</t>
        </is>
      </c>
      <c r="F29" s="248" t="inlineStr">
        <is>
          <t>Credit retirement timing vs target year mismatch. Permanence assumptions for nature-based credits (forest fire risk). Avoided-emissions credits incorrectly counted toward reductions. Net target lacking paired gross disclosure.</t>
        </is>
      </c>
      <c r="G29" s="248" t="inlineStr">
        <is>
          <t>CSO; Treasury (credit purchases); Risk (credit-integrity due diligence); External assurance.</t>
        </is>
      </c>
      <c r="H29" s="248" t="inlineStr">
        <is>
          <t>Trigger: credit-quality concerns at issuer, registry methodology change, baseline restatement. Disclose any credit-portfolio changes.</t>
        </is>
      </c>
      <c r="I29" s="249" t="inlineStr">
        <is>
          <t>Training: CSO + Treasury joint workshop on credit-quality due diligence, registry mechanics, and disclosure mechanics for Para 36(e). Benefit to org: avoids reputational damage from low-quality credits (the FT publishes these stories); meets emerging regulatory expectations on credit transparency. Benefit to CSO / Treasury: builds a defensible credit-procurement function — transferable to any future climate-finance role; visibility to the Board on a sensitive topic.</t>
        </is>
      </c>
    </row>
    <row r="30" ht="19.8" customHeight="1" s="107">
      <c r="A30" s="271" t="n"/>
      <c r="B30" s="248" t="n"/>
      <c r="C30" s="248" t="n"/>
      <c r="D30" s="248" t="n"/>
      <c r="E30" s="248" t="n"/>
      <c r="F30" s="248" t="n"/>
      <c r="G30" s="248" t="n"/>
      <c r="H30" s="248" t="n"/>
      <c r="I30" s="249" t="n"/>
    </row>
    <row r="31" ht="19.8" customHeight="1" s="107">
      <c r="A31" s="236" t="inlineStr">
        <is>
          <t>ASSURANCE &amp; RESTATEMENT — cross-cutting</t>
        </is>
      </c>
      <c r="B31" s="532" t="n"/>
      <c r="C31" s="532" t="n"/>
      <c r="D31" s="532" t="n"/>
      <c r="E31" s="532" t="n"/>
      <c r="F31" s="532" t="n"/>
      <c r="G31" s="532" t="n"/>
      <c r="H31" s="532" t="n"/>
      <c r="I31" s="131" t="n"/>
    </row>
    <row r="32" ht="19.8" customHeight="1" s="107">
      <c r="A32" s="233" t="inlineStr">
        <is>
          <t>Assurance readiness — build the audit trail in advance. ISSA 5000 and ISAE 3410 are the principal standards for sustainability assurance — control documentation, source-data lineage, recalculation evidence and management review at site level are all expected. Use the same tooling and walkthroughs as ICFR. Restatement policy should be documented and approved before the first restatement — cover triggers (M&amp;A &gt;5%, methodology change, error &gt;threshold), retrospective period, governance approval (CFO + Audit Committee), and disclosure language (Para 25(a)(vi), 34(d)).</t>
        </is>
      </c>
      <c r="B32" s="559" t="n"/>
      <c r="C32" s="559" t="n"/>
      <c r="D32" s="559" t="n"/>
      <c r="E32" s="559" t="n"/>
      <c r="F32" s="559" t="n"/>
      <c r="G32" s="559" t="n"/>
      <c r="H32" s="559" t="n"/>
      <c r="I32" s="560" t="n"/>
    </row>
  </sheetData>
  <mergeCells count="10">
    <mergeCell ref="A2:I2"/>
    <mergeCell ref="A19:I19"/>
    <mergeCell ref="A5:I5"/>
    <mergeCell ref="A32:I32"/>
    <mergeCell ref="A14:I14"/>
    <mergeCell ref="A1:I1"/>
    <mergeCell ref="A27:I27"/>
    <mergeCell ref="A31:I31"/>
    <mergeCell ref="A8:I8"/>
    <mergeCell ref="A12:I12"/>
  </mergeCell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I39"/>
  <sheetViews>
    <sheetView workbookViewId="0">
      <pane ySplit="4" topLeftCell="A35" activePane="bottomLeft" state="frozen"/>
      <selection pane="bottomLeft" activeCell="A38" sqref="A38:I38"/>
    </sheetView>
  </sheetViews>
  <sheetFormatPr baseColWidth="8" defaultRowHeight="14.4"/>
  <cols>
    <col width="6.44140625" customWidth="1" style="107" min="1" max="1"/>
    <col width="42.5546875" customWidth="1" style="107" min="2" max="2"/>
    <col width="25.88671875" customWidth="1" style="107" min="3" max="3"/>
    <col width="63" customWidth="1" style="107" min="4" max="4"/>
    <col width="59.21875" customWidth="1" style="107" min="5" max="5"/>
    <col width="44.44140625" customWidth="1" style="107" min="6" max="6"/>
    <col width="51.88671875" customWidth="1" style="107" min="7" max="7"/>
    <col width="25.88671875" customWidth="1" style="107" min="8" max="8"/>
    <col width="42.5546875" customWidth="1" style="107" min="9" max="9"/>
  </cols>
  <sheetData>
    <row r="1" ht="19.8" customHeight="1" s="107">
      <c r="A1" s="68" t="inlineStr">
        <is>
          <t>IFRS S2 — Metrics &amp; Targets Calculation Reference</t>
        </is>
      </c>
    </row>
    <row r="2" ht="19.8" customHeight="1" s="107">
      <c r="A2" s="39" t="inlineStr">
        <is>
          <t>For each IFRS S2 metric and target: the formula, the data entities required, the calculation steps, the governing framework / standard, the key references, and the assurance basis. Use as a single-page methodology specification for the workbook.</t>
        </is>
      </c>
    </row>
    <row r="3" ht="19.8" customHeight="1" s="107">
      <c r="A3" s="444" t="n"/>
      <c r="B3" s="444" t="n"/>
      <c r="C3" s="444" t="n"/>
      <c r="D3" s="444" t="n"/>
      <c r="E3" s="444" t="n"/>
      <c r="F3" s="444" t="n"/>
      <c r="G3" s="444" t="n"/>
      <c r="H3" s="444" t="n"/>
      <c r="I3" s="444" t="n"/>
    </row>
    <row r="4" ht="19.8" customHeight="1" s="107">
      <c r="A4" s="226" t="inlineStr">
        <is>
          <t>#</t>
        </is>
      </c>
      <c r="B4" s="212" t="inlineStr">
        <is>
          <t>Metric / Target</t>
        </is>
      </c>
      <c r="C4" s="212" t="inlineStr">
        <is>
          <t>IFRS S2 Ref.</t>
        </is>
      </c>
      <c r="D4" s="212" t="inlineStr">
        <is>
          <t>Calculation / Formula</t>
        </is>
      </c>
      <c r="E4" s="212" t="inlineStr">
        <is>
          <t>Data Entities &amp; Datasets Required</t>
        </is>
      </c>
      <c r="F4" s="212" t="inlineStr">
        <is>
          <t>Governing Framework / Standard</t>
        </is>
      </c>
      <c r="G4" s="212" t="inlineStr">
        <is>
          <t>Key References &amp; Sources</t>
        </is>
      </c>
      <c r="H4" s="212" t="inlineStr">
        <is>
          <t>Reporting Unit</t>
        </is>
      </c>
      <c r="I4" s="213" t="inlineStr">
        <is>
          <t>Assurance Basis</t>
        </is>
      </c>
    </row>
    <row r="5" ht="19.8" customHeight="1" s="107">
      <c r="A5" s="227" t="inlineStr">
        <is>
          <t>SECTION 1 — GHG EMISSIONS METRICS (Scope 1, 2, 3)</t>
        </is>
      </c>
      <c r="B5" s="532" t="n"/>
      <c r="C5" s="532" t="n"/>
      <c r="D5" s="532" t="n"/>
      <c r="E5" s="532" t="n"/>
      <c r="F5" s="532" t="n"/>
      <c r="G5" s="532" t="n"/>
      <c r="H5" s="532" t="n"/>
      <c r="I5" s="131" t="n"/>
    </row>
    <row r="6" ht="79.2" customHeight="1" s="107">
      <c r="A6" s="230" t="n">
        <v>1</v>
      </c>
      <c r="B6" s="248" t="inlineStr">
        <is>
          <t>Scope 1 — Stationary Combustion</t>
        </is>
      </c>
      <c r="C6" s="248" t="inlineStr">
        <is>
          <t>Para 29(a)(i)(1)</t>
        </is>
      </c>
      <c r="D6" s="248" t="inlineStr">
        <is>
          <t>Emissions (tCO₂e) = Σ (Fuel quantity × NCV × EF_CO₂) + Σ (Fuel quantity × NCV × EF_CH₄ × GWP_CH₄) + Σ (Fuel quantity × NCV × EF_N₂O × GWP_N₂O). For natural gas typically: Emissions = kWh × EF (kgCO₂e/kWh) / 1000.</t>
        </is>
      </c>
      <c r="E6" s="248" t="inlineStr">
        <is>
          <t>Fuel consumption (mass / volume / energy) by site &amp; fuel type; NCV per fuel (MJ/kg or MJ/Nm³); EF per fuel per gas; GWP100 values; operational boundary (equity / financial / operational control).</t>
        </is>
      </c>
      <c r="F6" s="248" t="inlineStr">
        <is>
          <t>GHG Protocol Corporate Standard (2004); IPCC 2006 Guidelines (rev. 2019 Refinement).</t>
        </is>
      </c>
      <c r="G6" s="248" t="inlineStr">
        <is>
          <t>WBCSD/WRI GHG Protocol; IPCC 2019 Refinement Vol. 2 Ch. 1–2; DEFRA UK conversion factors; US EPA GHG Emission Factors Hub; IEA Emission Factors database.</t>
        </is>
      </c>
      <c r="H6" s="248" t="inlineStr">
        <is>
          <t>tCO₂e</t>
        </is>
      </c>
      <c r="I6" s="249" t="inlineStr">
        <is>
          <t>ISSA 5000 / ISAE 3410 (limited or reasonable). Site walkthrough + meter / invoice reconciliation.</t>
        </is>
      </c>
    </row>
    <row r="7" ht="59.4" customHeight="1" s="107">
      <c r="A7" s="230" t="n">
        <v>2</v>
      </c>
      <c r="B7" s="248" t="inlineStr">
        <is>
          <t>Scope 1 — Mobile Combustion</t>
        </is>
      </c>
      <c r="C7" s="248" t="inlineStr">
        <is>
          <t>Para 29(a)(i)(1)</t>
        </is>
      </c>
      <c r="D7" s="248" t="inlineStr">
        <is>
          <t>Emissions = Σ (Fuel volume_L × EF_CO₂e) / 1000. Distance-based alternative: km × EF (kgCO₂e/km).</t>
        </is>
      </c>
      <c r="E7" s="248" t="inlineStr">
        <is>
          <t>Fuel cards &amp; telematics, fleet master register (vehicle type, fuel, km), litres pumped by vehicle category; biofuel blend %.</t>
        </is>
      </c>
      <c r="F7" s="248" t="inlineStr">
        <is>
          <t>GHG Protocol Corporate Standard; IPCC 2006.</t>
        </is>
      </c>
      <c r="G7" s="248" t="inlineStr">
        <is>
          <t>DEFRA Annex 7; US EPA Mobile Sources EF; IEA Transport Sector. UK MARPOL / IMO factors for marine.</t>
        </is>
      </c>
      <c r="H7" s="248" t="inlineStr">
        <is>
          <t>tCO₂e</t>
        </is>
      </c>
      <c r="I7" s="249" t="inlineStr">
        <is>
          <t>ISSA 5000 / ISAE 3410. Reconcile annual litres to GL fuel-spend.</t>
        </is>
      </c>
    </row>
    <row r="8" ht="79.2" customHeight="1" s="107">
      <c r="A8" s="230" t="n">
        <v>3</v>
      </c>
      <c r="B8" s="248" t="inlineStr">
        <is>
          <t>Scope 1 — Process Emissions</t>
        </is>
      </c>
      <c r="C8" s="248" t="inlineStr">
        <is>
          <t>Para 29(a)(i)(1)</t>
        </is>
      </c>
      <c r="D8" s="248" t="inlineStr">
        <is>
          <t>Cement: tCO₂ = Clinker tonnes × CaO frac × (44/56) less CaO from non-carbonate sources. Steel BOF: tCO₂ = Pig iron × EF_pig + Limestone × EF_lime. Ammonia: NH₃ produced × EF_process. Tier 2 stoichiometric mass-balance preferred.</t>
        </is>
      </c>
      <c r="E8" s="248" t="inlineStr">
        <is>
          <t>Production volumes (clinker, steel, ammonia, electrolysis throughput), raw-material composition (limestone % CaO), supplementary cementitious materials, plant-specific Tier 2/3 factors.</t>
        </is>
      </c>
      <c r="F8" s="248" t="inlineStr">
        <is>
          <t>IPCC 2006 Vol. 3 Industrial Processes &amp; Product Use; EU ETS MRR.</t>
        </is>
      </c>
      <c r="G8" s="248" t="inlineStr">
        <is>
          <t>IPCC 2019 Refinement Vol. 3 Ch. 2 (mineral), Ch. 4 (metal), Ch. 3 (chemical); EU ETS Monitoring &amp; Reporting Regulation (MRR); WBCSD CSI / GCCA GNR protocol.</t>
        </is>
      </c>
      <c r="H8" s="248" t="inlineStr">
        <is>
          <t>tCO₂</t>
        </is>
      </c>
      <c r="I8" s="249" t="inlineStr">
        <is>
          <t>ISSA 5000 + EU ETS verifier (where applicable). Tier 2 mass-balance traceable to lab analysis.</t>
        </is>
      </c>
    </row>
    <row r="9" ht="79.2" customHeight="1" s="107">
      <c r="A9" s="230" t="n">
        <v>4</v>
      </c>
      <c r="B9" s="248" t="inlineStr">
        <is>
          <t>Scope 1 — Fugitive (Refrigerants, SF₆, Methane Leaks)</t>
        </is>
      </c>
      <c r="C9" s="248" t="inlineStr">
        <is>
          <t>Para 29(a)(i)(1)</t>
        </is>
      </c>
      <c r="D9" s="248" t="inlineStr">
        <is>
          <t>Refrigerants (mass-balance): Emissions = (Stock_start + Purchases) − (Stock_end + Disposals) × GWP_gas. SF₆: ΔInventory × GWP_SF6. Methane fugitives (oil &amp; gas): Σ (Component count × EF) or LDAR-based.</t>
        </is>
      </c>
      <c r="E9" s="248" t="inlineStr">
        <is>
          <t>F-gas / refrigerant register (cylinders, charges, leaks), SF₆ switchgear inventory, LDAR survey results, equipment count and age, supplier service-records.</t>
        </is>
      </c>
      <c r="F9" s="248" t="inlineStr">
        <is>
          <t>IPCC 2006; F-Gas Regulation (EU 517/2014); GHG Protocol; OGMP 2.0 for oil &amp; gas methane.</t>
        </is>
      </c>
      <c r="G9" s="248" t="inlineStr">
        <is>
          <t>IPCC 2019 Refinement Vol. 3 Ch. 7 (HFCs/PFCs/SF₆); EPA EF Hub; UNFCCC Annex I inventory methods; OGMP 2.0 Framework.</t>
        </is>
      </c>
      <c r="H9" s="248" t="inlineStr">
        <is>
          <t>tCO₂e (using AR6 GWP100)</t>
        </is>
      </c>
      <c r="I9" s="249" t="inlineStr">
        <is>
          <t>ISSA 5000. Refrigerant register reconciliation with maintenance contractor invoices.</t>
        </is>
      </c>
    </row>
    <row r="10" ht="79.2" customHeight="1" s="107">
      <c r="A10" s="230" t="n">
        <v>5</v>
      </c>
      <c r="B10" s="248" t="inlineStr">
        <is>
          <t>Scope 2 — Location-based</t>
        </is>
      </c>
      <c r="C10" s="248" t="inlineStr">
        <is>
          <t>Para 29(a)(i)(2), 29(a)(v)</t>
        </is>
      </c>
      <c r="D10" s="248" t="inlineStr">
        <is>
          <t>Emissions = Σ (Electricity_kWh × Grid_EF_location) / 1000. Add heat/steam: Heat_kWh × EF_heat. Cooling: Cooling_kWh × EF_cooling.</t>
        </is>
      </c>
      <c r="E10" s="248" t="inlineStr">
        <is>
          <t>Site-level electricity consumption (kWh), grid-region mapping, official location-based grid EFs (national/sub-national), heat &amp; steam invoices and supplier-specific or default EFs.</t>
        </is>
      </c>
      <c r="F10" s="248" t="inlineStr">
        <is>
          <t>GHG Protocol Scope 2 Guidance (2015).</t>
        </is>
      </c>
      <c r="G10" s="248" t="inlineStr">
        <is>
          <t>WRI/WBCSD GHG Protocol Scope 2 Guidance; DEFRA, EPA eGRID (US subregion), IEA Annual Electricity Factors, AIB European Residual Mix.</t>
        </is>
      </c>
      <c r="H10" s="248" t="inlineStr">
        <is>
          <t>tCO₂e</t>
        </is>
      </c>
      <c r="I10" s="249" t="inlineStr">
        <is>
          <t>ISSA 5000 / ISAE 3410. Reconcile kWh to utility invoices and HHD where available.</t>
        </is>
      </c>
    </row>
    <row r="11" ht="79.2" customHeight="1" s="107">
      <c r="A11" s="230" t="n">
        <v>6</v>
      </c>
      <c r="B11" s="248" t="inlineStr">
        <is>
          <t>Scope 2 — Market-based</t>
        </is>
      </c>
      <c r="C11" s="248" t="inlineStr">
        <is>
          <t>Para 29(a)(i)(2), 29(a)(v)</t>
        </is>
      </c>
      <c r="D11" s="248" t="inlineStr">
        <is>
          <t>Emissions = Σ (Contractual instrument MWh × EF_contract) + (Residual MWh × Residual_mix_EF). Contractual instruments include PPAs, supplier-specific tariffs, unbundled EACs/RECs/GOs/I-RECs.</t>
        </is>
      </c>
      <c r="E11" s="248" t="inlineStr">
        <is>
          <t>Procurement contracts (PPA terms, supplier-specific EFs), EAC certificates (vintage, geography, certification), residual-mix factors per market, double-counting attestation.</t>
        </is>
      </c>
      <c r="F11" s="248" t="inlineStr">
        <is>
          <t>GHG Protocol Scope 2 Guidance (2015) — Quality Criteria.</t>
        </is>
      </c>
      <c r="G11" s="248" t="inlineStr">
        <is>
          <t>WRI/WBCSD GHG Protocol Scope 2; AIB European Residual Mix; RE100 Technical Criteria; CDP guidance on REC/EAC quality; I-REC Standard.</t>
        </is>
      </c>
      <c r="H11" s="248" t="inlineStr">
        <is>
          <t>tCO₂e</t>
        </is>
      </c>
      <c r="I11" s="249" t="inlineStr">
        <is>
          <t>ISSA 5000. Verify each EAC / PPA against Quality Criteria; registry retirement evidence.</t>
        </is>
      </c>
    </row>
    <row r="12" ht="59.4" customHeight="1" s="107">
      <c r="A12" s="230" t="n">
        <v>7</v>
      </c>
      <c r="B12" s="248" t="inlineStr">
        <is>
          <t>Scope 3 — Cat 1 Purchased Goods &amp; Services</t>
        </is>
      </c>
      <c r="C12" s="248" t="inlineStr">
        <is>
          <t>Para 29(a)(i)(3), 29(a)(vi)</t>
        </is>
      </c>
      <c r="D12" s="248" t="inlineStr">
        <is>
          <t>Hierarchy: Supplier-specific: Σ (Supplier-reported S1+S2 × allocation factor). Average: Σ (Quantity × EF_physical). Spend: Σ (Spend_USD × EF_EEIO). Use hybrid where possible.</t>
        </is>
      </c>
      <c r="E12" s="248" t="inlineStr">
        <is>
          <t>ERP spend records (vendor, category, USD), purchase quantities (units), supplier-specific factors (CDP, surveys), EEIO tables, internal commodity classifications.</t>
        </is>
      </c>
      <c r="F12" s="248" t="inlineStr">
        <is>
          <t>GHG Protocol Corporate Value Chain (Scope 3) Standard (2011); Scope 3 Technical Guidance.</t>
        </is>
      </c>
      <c r="G12" s="248" t="inlineStr">
        <is>
          <t>WRI Scope 3 Standard; EXIOBASE, USEEIO, Carnegie Mellon EIO-LCA; CDP Supply Chain Programme; PCAF / ISO 14064-1.</t>
        </is>
      </c>
      <c r="H12" s="248" t="inlineStr">
        <is>
          <t>tCO₂e</t>
        </is>
      </c>
      <c r="I12" s="249" t="inlineStr">
        <is>
          <t>ISSA 5000. Supplier-specific data audit-trail; methodology change log.</t>
        </is>
      </c>
    </row>
    <row r="13" ht="59.4" customHeight="1" s="107">
      <c r="A13" s="230" t="n">
        <v>8</v>
      </c>
      <c r="B13" s="248" t="inlineStr">
        <is>
          <t>Scope 3 — Cat 4 Upstream Transport</t>
        </is>
      </c>
      <c r="C13" s="248" t="inlineStr">
        <is>
          <t>Para 29(a)(i)(3), 29(a)(vi)</t>
        </is>
      </c>
      <c r="D13" s="248" t="inlineStr">
        <is>
          <t>Distance-based: Σ (Mass_t × Distance_km × EF_mode). Fuel-based for owned-carriage: Σ (Fuel_L × EF_fuel).</t>
        </is>
      </c>
      <c r="E13" s="248" t="inlineStr">
        <is>
          <t>Logistics-management systems (TMS), freight invoices, mode (road, rail, sea, air), tonne-km calc per shipment, carrier emissions data.</t>
        </is>
      </c>
      <c r="F13" s="248" t="inlineStr">
        <is>
          <t>GHG Protocol Scope 3 Standard; GLEC Framework v3.</t>
        </is>
      </c>
      <c r="G13" s="248" t="inlineStr">
        <is>
          <t>Smart Freight Centre GLEC; ISO 14083:2023; DEFRA freight EFs; EN 16258.</t>
        </is>
      </c>
      <c r="H13" s="248" t="inlineStr">
        <is>
          <t>tCO₂e</t>
        </is>
      </c>
      <c r="I13" s="249" t="inlineStr">
        <is>
          <t>ISSA 5000. Reconcile to logistics-spend in GL.</t>
        </is>
      </c>
    </row>
    <row r="14" ht="59.4" customHeight="1" s="107">
      <c r="A14" s="230" t="n">
        <v>9</v>
      </c>
      <c r="B14" s="248" t="inlineStr">
        <is>
          <t>Scope 3 — Cat 6 Business Travel</t>
        </is>
      </c>
      <c r="C14" s="248" t="inlineStr">
        <is>
          <t>Para 29(a)(i)(3)</t>
        </is>
      </c>
      <c r="D14" s="248" t="inlineStr">
        <is>
          <t>Air: passenger-km × EF_class (incl. radiative forcing). Rail: pkm × EF. Hotels: room-nights × EF_country. Ground transport: km × EF.</t>
        </is>
      </c>
      <c r="E14" s="248" t="inlineStr">
        <is>
          <t>Travel-management systems (e.g. SAP Concur), corporate-card data, hotel booking systems, expense reports.</t>
        </is>
      </c>
      <c r="F14" s="248" t="inlineStr">
        <is>
          <t>GHG Protocol Scope 3 Standard.</t>
        </is>
      </c>
      <c r="G14" s="248" t="inlineStr">
        <is>
          <t>DEFRA passenger EFs; ICAO Carbon Calculator; Cornell Hotel Carbon Measurement Initiative (HCMI).</t>
        </is>
      </c>
      <c r="H14" s="248" t="inlineStr">
        <is>
          <t>tCO₂e</t>
        </is>
      </c>
      <c r="I14" s="249" t="inlineStr">
        <is>
          <t>ISSA 5000. Reconcile to travel-spend; sample airfare itineraries.</t>
        </is>
      </c>
    </row>
    <row r="15" ht="59.4" customHeight="1" s="107">
      <c r="A15" s="230" t="n">
        <v>10</v>
      </c>
      <c r="B15" s="248" t="inlineStr">
        <is>
          <t>Scope 3 — Cat 11 Use of Sold Products</t>
        </is>
      </c>
      <c r="C15" s="248" t="inlineStr">
        <is>
          <t>Para 29(a)(i)(3), 29(a)(vi)</t>
        </is>
      </c>
      <c r="D15" s="248" t="inlineStr">
        <is>
          <t>Direct: Σ (Lifetime energy use_kWh × EF_grid) × Units sold. Indirect / enables: lifecycle modelled. For SaaS: customer compute hours × hyperscaler EF × PUE.</t>
        </is>
      </c>
      <c r="E15" s="248" t="inlineStr">
        <is>
          <t>Unit sales by SKU, product lifetime, average use intensity, energy efficiency rating, grid mix in customer geographies, EOL recovery rates.</t>
        </is>
      </c>
      <c r="F15" s="248" t="inlineStr">
        <is>
          <t>GHG Protocol Scope 3 Standard; Product Lifecycle Standard (2011).</t>
        </is>
      </c>
      <c r="G15" s="248" t="inlineStr">
        <is>
          <t>WRI Product Lifecycle Standard; ISO 14040/14044 LCA; PEF / OEF (EU Product Environmental Footprint).</t>
        </is>
      </c>
      <c r="H15" s="248" t="inlineStr">
        <is>
          <t>tCO₂e</t>
        </is>
      </c>
      <c r="I15" s="249" t="inlineStr">
        <is>
          <t>ISSA 5000. LCA basis documentation; sensitivity to lifetime &amp; use intensity.</t>
        </is>
      </c>
    </row>
    <row r="16" ht="99" customHeight="1" s="107">
      <c r="A16" s="230" t="n">
        <v>11</v>
      </c>
      <c r="B16" s="248" t="inlineStr">
        <is>
          <t>Scope 3 — Cat 15 Financed Emissions (Loans &amp; Investments)</t>
        </is>
      </c>
      <c r="C16" s="248" t="inlineStr">
        <is>
          <t>Para 29(a)(vi)(2), 29A–29C, B61–B63A</t>
        </is>
      </c>
      <c r="D16" s="248" t="inlineStr">
        <is>
          <t>Per counterparty: Financed Emissions = (Outstanding amount / Attribution denominator) × Counterparty (S1+S2 +/− S3). Attribution denominator = EVIC for listed equity &amp; corporate loans; (Total equity + debt) for unlisted; Property value for mortgages; Outstanding value for project finance.</t>
        </is>
      </c>
      <c r="E16" s="248" t="inlineStr">
        <is>
          <t>Loan-book exposures (EAD), AUM positions, counterparty financials (EVIC, total equity + debt), counterparty emissions (CDP, supplier surveys, PCAF Data Project), property values for mortgages, project costs for project finance.</t>
        </is>
      </c>
      <c r="F16" s="248" t="inlineStr">
        <is>
          <t>PCAF Global GHG Accounting Standard Part A (Loans &amp; Investments, v2.0); GHG Protocol Cat 15.</t>
        </is>
      </c>
      <c r="G16" s="248" t="inlineStr">
        <is>
          <t>PCAF Standard Parts A, B, C; NZBA Guidelines; CDP financial services questionnaire; IFRS S2 Para B61–B63A; ECB SREP climate guide.</t>
        </is>
      </c>
      <c r="H16" s="248" t="inlineStr">
        <is>
          <t>tCO₂e; data-quality score (1–5)</t>
        </is>
      </c>
      <c r="I16" s="249" t="inlineStr">
        <is>
          <t>ISSA 5000. PCAF DQ scoring per asset class; vintage reconciliation.</t>
        </is>
      </c>
    </row>
    <row r="17" ht="59.4" customHeight="1" s="107">
      <c r="A17" s="230" t="n">
        <v>12</v>
      </c>
      <c r="B17" s="248" t="inlineStr">
        <is>
          <t>Scope 3 — Cat 15 Insurance-Associated Emissions</t>
        </is>
      </c>
      <c r="C17" s="248" t="inlineStr">
        <is>
          <t>Para 29(a)(vi)(2), B62–B63A</t>
        </is>
      </c>
      <c r="D17" s="248" t="inlineStr">
        <is>
          <t>IAE = (Annual premium share / Total customer revenue) × Insured-entity emissions. Or share of commercial-line policy × insured-entity emissions.</t>
        </is>
      </c>
      <c r="E17" s="248" t="inlineStr">
        <is>
          <t>Premium data by insured, customer revenue, customer emissions, policy share data (re/co-insurance), line-of-business segmentation.</t>
        </is>
      </c>
      <c r="F17" s="248" t="inlineStr">
        <is>
          <t>PCAF Part C: Insurance-Associated Emissions (Nov 2022).</t>
        </is>
      </c>
      <c r="G17" s="248" t="inlineStr">
        <is>
          <t>PCAF Part C Standard; NZIA Target-Setting Protocol (in transition).</t>
        </is>
      </c>
      <c r="H17" s="248" t="inlineStr">
        <is>
          <t>tCO₂e (commercial lines)</t>
        </is>
      </c>
      <c r="I17" s="249" t="inlineStr">
        <is>
          <t>ISSA 5000. Reconcile premium attribution to GWP/NEP.</t>
        </is>
      </c>
    </row>
    <row r="18" ht="19.8" customHeight="1" s="107">
      <c r="A18" s="232" t="inlineStr">
        <is>
          <t>SECTION 2 — CROSS-INDUSTRY METRICS (Para 29(b)–(g))</t>
        </is>
      </c>
      <c r="B18" s="532" t="n"/>
      <c r="C18" s="532" t="n"/>
      <c r="D18" s="532" t="n"/>
      <c r="E18" s="532" t="n"/>
      <c r="F18" s="532" t="n"/>
      <c r="G18" s="532" t="n"/>
      <c r="H18" s="532" t="n"/>
      <c r="I18" s="131" t="n"/>
    </row>
    <row r="19" ht="79.2" customHeight="1" s="107">
      <c r="A19" s="230" t="n">
        <v>13</v>
      </c>
      <c r="B19" s="248" t="inlineStr">
        <is>
          <t>Transition-Risk Exposure</t>
        </is>
      </c>
      <c r="C19" s="248" t="inlineStr">
        <is>
          <t>Para 29(b)</t>
        </is>
      </c>
      <c r="D19" s="248" t="inlineStr">
        <is>
          <t>% Assets vulnerable = (Sum of carrying amount of in-scope assets) / Total Assets. % Revenue vulnerable = (Revenue from in-scope sectors / jurisdictions) / Total Revenue. "In-scope" defined via NACE / GICS taxonomy and disclosed thresholds.</t>
        </is>
      </c>
      <c r="E19" s="248" t="inlineStr">
        <is>
          <t>Fixed-asset register, GL by activity code (NACE/GICS/SIC), customer/revenue segmentation, regulatory-exposure mapping (EU ETS / CBAM / state ETS coverage).</t>
        </is>
      </c>
      <c r="F19" s="248" t="inlineStr">
        <is>
          <t>IFRS S2 Para 29(b); TCFD Recommendations (legacy); EU Taxonomy for cross-reference.</t>
        </is>
      </c>
      <c r="G19" s="248" t="inlineStr">
        <is>
          <t>NACE Rev. 2; GICS classification; UNFCCC NDC databases; EU CBAM Regulation 2023/956.</t>
        </is>
      </c>
      <c r="H19" s="248" t="inlineStr">
        <is>
          <t>USD m; %</t>
        </is>
      </c>
      <c r="I19" s="249" t="inlineStr">
        <is>
          <t>ISSA 5000. Reconcile carrying amounts to financial statements.</t>
        </is>
      </c>
    </row>
    <row r="20" ht="79.2" customHeight="1" s="107">
      <c r="A20" s="230" t="n">
        <v>14</v>
      </c>
      <c r="B20" s="248" t="inlineStr">
        <is>
          <t>Physical-Risk Exposure</t>
        </is>
      </c>
      <c r="C20" s="248" t="inlineStr">
        <is>
          <t>Para 29(c)</t>
        </is>
      </c>
      <c r="D20" s="248" t="inlineStr">
        <is>
          <t>% Exposure_hazard = (Assets or revenue in zones with hazard score &gt; threshold) / Total. Hazard scoring: WRI Aqueduct, JBA Flood, Jupiter ClimateScore, Munich Re NatCat. Run under ≥1 RCP scenario for a forward year.</t>
        </is>
      </c>
      <c r="E20" s="248" t="inlineStr">
        <is>
          <t>Asset geolocation (lat/long), hazard layers (multi-hazard: flood, heat, water stress, wildfire, cyclone), property valuations, insurance schedule.</t>
        </is>
      </c>
      <c r="F20" s="248" t="inlineStr">
        <is>
          <t>IFRS S2 Para 29(c); IPCC AR6 hazard typology; ISO 14091 (climate adaptation).</t>
        </is>
      </c>
      <c r="G20" s="248" t="inlineStr">
        <is>
          <t>IPCC AR6 WG2 Atlas; WRI Aqueduct 4.0; JBA Risk Management flood maps; Munich Re NatCatSERVICE; CMIP6 climate models.</t>
        </is>
      </c>
      <c r="H20" s="248" t="inlineStr">
        <is>
          <t>USD m; %</t>
        </is>
      </c>
      <c r="I20" s="249" t="inlineStr">
        <is>
          <t>ISSA 5000. Vendor-data vintage disclosure; scenario alignment.</t>
        </is>
      </c>
    </row>
    <row r="21" ht="79.2" customHeight="1" s="107">
      <c r="A21" s="230" t="n">
        <v>15</v>
      </c>
      <c r="B21" s="248" t="inlineStr">
        <is>
          <t>Climate Opportunity Alignment</t>
        </is>
      </c>
      <c r="C21" s="248" t="inlineStr">
        <is>
          <t>Para 29(d)</t>
        </is>
      </c>
      <c r="D21" s="248" t="inlineStr">
        <is>
          <t>% Revenue green = Revenue from low-carbon products &amp; services / Total Revenue. % CapEx aligned = Climate CapEx / Total CapEx. EU Taxonomy alignment % where applicable: (Aligned activities) / (Total).</t>
        </is>
      </c>
      <c r="E21" s="248" t="inlineStr">
        <is>
          <t>Revenue segmentation by product/service line, capex tracker tagged by purpose, EU Taxonomy classification system, internal green-product taxonomy with DNSH and minimum safeguards.</t>
        </is>
      </c>
      <c r="F21" s="248" t="inlineStr">
        <is>
          <t>IFRS S2 Para 29(d); EU Taxonomy Regulation 2020/852 (cross-reference).</t>
        </is>
      </c>
      <c r="G21" s="248" t="inlineStr">
        <is>
          <t>EU Taxonomy Climate Delegated Act (2021/2139); EU Taxonomy Compass; Climate Bonds Initiative Taxonomy; ASEAN Taxonomy v3.</t>
        </is>
      </c>
      <c r="H21" s="248" t="inlineStr">
        <is>
          <t>USD m; %</t>
        </is>
      </c>
      <c r="I21" s="249" t="inlineStr">
        <is>
          <t>ISSA 5000. Reconcile to financial-statement revenue segmentation.</t>
        </is>
      </c>
    </row>
    <row r="22" ht="59.4" customHeight="1" s="107">
      <c r="A22" s="230" t="n">
        <v>16</v>
      </c>
      <c r="B22" s="248" t="inlineStr">
        <is>
          <t>Climate Capital Deployment (CapEx / OpEx / Investment)</t>
        </is>
      </c>
      <c r="C22" s="248" t="inlineStr">
        <is>
          <t>Para 29(e)</t>
        </is>
      </c>
      <c r="D22" s="248" t="inlineStr">
        <is>
          <t>Total Climate Capital = Σ (Capex_climate + Opex_climate + Investment_climate) for the period. Disaggregate by purpose (abatement / adaptation / opportunity).</t>
        </is>
      </c>
      <c r="E22" s="248" t="inlineStr">
        <is>
          <t>Capex tracker (Anaplan / Hyperion / SAP IM), PO data, project register, internal climate-CapEx taxonomy.</t>
        </is>
      </c>
      <c r="F22" s="248" t="inlineStr">
        <is>
          <t>IFRS S2 Para 29(e); EU Taxonomy KPI rules for CapEx (Article 8).</t>
        </is>
      </c>
      <c r="G22" s="248" t="inlineStr">
        <is>
          <t>EU Taxonomy Disclosures Delegated Act (2021/2178) Annex I; Climate Bonds Standard; ICMA Green Bond Principles.</t>
        </is>
      </c>
      <c r="H22" s="248" t="inlineStr">
        <is>
          <t>USD m</t>
        </is>
      </c>
      <c r="I22" s="249" t="inlineStr">
        <is>
          <t>ISSA 5000. Reconcile to financial-statement capex (PP&amp;E additions).</t>
        </is>
      </c>
    </row>
    <row r="23" ht="59.4" customHeight="1" s="107">
      <c r="A23" s="230" t="n">
        <v>17</v>
      </c>
      <c r="B23" s="248" t="inlineStr">
        <is>
          <t>Internal Carbon Price</t>
        </is>
      </c>
      <c r="C23" s="248" t="inlineStr">
        <is>
          <t>Para 29(f)</t>
        </is>
      </c>
      <c r="D23" s="248" t="inlineStr">
        <is>
          <t>ICP curve = USD x / tCO₂e in year T, rising to USD y / tCO₂e in year T+n. Project NPV adjustment: ΔNPV = Σ (Project_emissions_year × ICP_year) / (1 + WACC)^n.</t>
        </is>
      </c>
      <c r="E23" s="248" t="inlineStr">
        <is>
          <t>Capex appraisal model, scenario-derived carbon price curve (NGFS / IEA NZE), project-level emissions forecast.</t>
        </is>
      </c>
      <c r="F23" s="248" t="inlineStr">
        <is>
          <t>IFRS S2 Para 29(f). No mandated price; aligned with NGFS shadow prices.</t>
        </is>
      </c>
      <c r="G23" s="248" t="inlineStr">
        <is>
          <t>NGFS Phase IV Scenarios (Oct 2023); IEA WEO 2024; IMF Carbon Price Floor proposal; CDP Carbon Pricing Survey.</t>
        </is>
      </c>
      <c r="H23" s="248" t="inlineStr">
        <is>
          <t>USD / tCO₂e</t>
        </is>
      </c>
      <c r="I23" s="249" t="inlineStr">
        <is>
          <t>ISSA 5000. Investment-committee minutes; ICP application audit trail.</t>
        </is>
      </c>
    </row>
    <row r="24" ht="59.4" customHeight="1" s="107">
      <c r="A24" s="230" t="n">
        <v>18</v>
      </c>
      <c r="B24" s="248" t="inlineStr">
        <is>
          <t>Executive Remuneration Link</t>
        </is>
      </c>
      <c r="C24" s="248" t="inlineStr">
        <is>
          <t>Para 29(g)</t>
        </is>
      </c>
      <c r="D24" s="248" t="inlineStr">
        <is>
          <t>% Variable Pay Climate-Linked = (Climate-weighted variable pay actually paid) / (Total variable pay paid). Disclose per executive (CEO, CFO, ExCo).</t>
        </is>
      </c>
      <c r="E24" s="248" t="inlineStr">
        <is>
          <t>Remuneration policy, LTIP / STIP scheme rules, Compensation Committee minutes, payroll data for variable pay.</t>
        </is>
      </c>
      <c r="F24" s="248" t="inlineStr">
        <is>
          <t>IFRS S2 Para 29(g); UK Corporate Governance Code; CDP Climate Governance benchmark.</t>
        </is>
      </c>
      <c r="G24" s="248" t="inlineStr">
        <is>
          <t>Investor Stewardship Group; Glass Lewis; ISS Voting Guidelines; UK FRC Stewardship Code.</t>
        </is>
      </c>
      <c r="H24" s="248" t="inlineStr">
        <is>
          <t>% of variable pay</t>
        </is>
      </c>
      <c r="I24" s="249" t="inlineStr">
        <is>
          <t>ISSA 5000. Reconcile to audited remuneration table in annual report.</t>
        </is>
      </c>
    </row>
    <row r="25" ht="19.8" customHeight="1" s="107">
      <c r="A25" s="232" t="inlineStr">
        <is>
          <t>SECTION 3 — INTENSITY &amp; INDUSTRY-BASED METRICS</t>
        </is>
      </c>
      <c r="B25" s="532" t="n"/>
      <c r="C25" s="532" t="n"/>
      <c r="D25" s="532" t="n"/>
      <c r="E25" s="532" t="n"/>
      <c r="F25" s="532" t="n"/>
      <c r="G25" s="532" t="n"/>
      <c r="H25" s="532" t="n"/>
      <c r="I25" s="131" t="n"/>
    </row>
    <row r="26" ht="59.4" customHeight="1" s="107">
      <c r="A26" s="230" t="n">
        <v>19</v>
      </c>
      <c r="B26" s="248" t="inlineStr">
        <is>
          <t>Physical Intensity — per Tonne / Unit Product</t>
        </is>
      </c>
      <c r="C26" s="248" t="inlineStr">
        <is>
          <t>Para 29(a)(iv), 32</t>
        </is>
      </c>
      <c r="D26" s="248" t="inlineStr">
        <is>
          <t>Intensity = (S1+S2 [+S3] tCO₂e) / Production volume (e.g. t cement, t steel, MWh generated).</t>
        </is>
      </c>
      <c r="E26" s="248" t="inlineStr">
        <is>
          <t>Production data (ERP / MES), Scope 1+2(+3) emissions, scope of operations covered, treatment of co-products.</t>
        </is>
      </c>
      <c r="F26" s="248" t="inlineStr">
        <is>
          <t>IFRS S2 Para 29(a)(iv), 32; SBTi sectoral pathways; SBTi cement v1.0.</t>
        </is>
      </c>
      <c r="G26" s="248" t="inlineStr">
        <is>
          <t>GCCA Concrete Future; IEA Cement / Steel / Aluminium Roadmaps; worldsteel CO₂ data; SBTi Cement Sector Tool.</t>
        </is>
      </c>
      <c r="H26" s="248" t="inlineStr">
        <is>
          <t>kgCO₂e / unit product</t>
        </is>
      </c>
      <c r="I26" s="249" t="inlineStr">
        <is>
          <t>ISSA 5000. Production volume reconciled to financial statements / industry filings.</t>
        </is>
      </c>
    </row>
    <row r="27" ht="39.6" customHeight="1" s="107">
      <c r="A27" s="230" t="n">
        <v>20</v>
      </c>
      <c r="B27" s="248" t="inlineStr">
        <is>
          <t>Economic Intensity — per Revenue</t>
        </is>
      </c>
      <c r="C27" s="248" t="inlineStr">
        <is>
          <t>Para 29(a)(iv)</t>
        </is>
      </c>
      <c r="D27" s="248" t="inlineStr">
        <is>
          <t>Intensity = (S1+S2 tCO₂e) / Revenue_USD m. Variant: per EBITDA, per Enterprise Value.</t>
        </is>
      </c>
      <c r="E27" s="248" t="inlineStr">
        <is>
          <t>Revenue (financial statements), S1+S2 emissions, currency conversion to functional currency.</t>
        </is>
      </c>
      <c r="F27" s="248" t="inlineStr">
        <is>
          <t>IFRS S2 Para 29(a)(iv); CDP cross-sector metric.</t>
        </is>
      </c>
      <c r="G27" s="248" t="inlineStr">
        <is>
          <t>TPI sector pathways; CDP scoring methodology; MSCI Carbon Intensity (Scope 1+2 / Revenue).</t>
        </is>
      </c>
      <c r="H27" s="248" t="inlineStr">
        <is>
          <t>tCO₂e / USD m</t>
        </is>
      </c>
      <c r="I27" s="249" t="inlineStr">
        <is>
          <t>ISSA 5000. Revenue reconciled to financial statements.</t>
        </is>
      </c>
    </row>
    <row r="28" ht="59.4" customHeight="1" s="107">
      <c r="A28" s="230" t="n">
        <v>21</v>
      </c>
      <c r="B28" s="248" t="inlineStr">
        <is>
          <t>Energy Intensity</t>
        </is>
      </c>
      <c r="C28" s="248" t="inlineStr">
        <is>
          <t>Para 32 (Industry-based)</t>
        </is>
      </c>
      <c r="D28" s="248" t="inlineStr">
        <is>
          <t>Intensity = Energy consumption_GJ / Production volume_t. Or kWh / USD revenue for service entities.</t>
        </is>
      </c>
      <c r="E28" s="248" t="inlineStr">
        <is>
          <t>Energy data (fuels + electricity + heat), conversion to common unit (GJ or MJ) using NCVs, production / revenue denominator.</t>
        </is>
      </c>
      <c r="F28" s="248" t="inlineStr">
        <is>
          <t>IFRS S2 Para 32; IEA Sectoral Decarbonisation Approach.</t>
        </is>
      </c>
      <c r="G28" s="248" t="inlineStr">
        <is>
          <t>IEA Energy Efficiency Indicators; ISO 50001 (Energy Management); SASB Industry Standards (now IFRS-Foundation).</t>
        </is>
      </c>
      <c r="H28" s="248" t="inlineStr">
        <is>
          <t>GJ / unit product</t>
        </is>
      </c>
      <c r="I28" s="249" t="inlineStr">
        <is>
          <t>ISSA 5000. Energy data reconciled to invoices &amp; meters.</t>
        </is>
      </c>
    </row>
    <row r="29" ht="59.4" customHeight="1" s="107">
      <c r="A29" s="230" t="n">
        <v>22</v>
      </c>
      <c r="B29" s="248" t="inlineStr">
        <is>
          <t>Renewable Energy Share</t>
        </is>
      </c>
      <c r="C29" s="248" t="inlineStr">
        <is>
          <t>Para 32 (Industry-based)</t>
        </is>
      </c>
      <c r="D29" s="248" t="inlineStr">
        <is>
          <t>Renewable % = Renewable energy consumed (MWh) / Total energy consumed (MWh). Variant: Renewable electricity / Total electricity.</t>
        </is>
      </c>
      <c r="E29" s="248" t="inlineStr">
        <is>
          <t>Electricity consumption by source, PPA contracts, EAC certificates, on-site generation meters, residual-mix factors.</t>
        </is>
      </c>
      <c r="F29" s="248" t="inlineStr">
        <is>
          <t>IFRS S2 Para 32; RE100 Technical Criteria; CDP.</t>
        </is>
      </c>
      <c r="G29" s="248" t="inlineStr">
        <is>
          <t>RE100 Technical Criteria (Climate Group); IEA Renewables; ISO 50001.</t>
        </is>
      </c>
      <c r="H29" s="248" t="inlineStr">
        <is>
          <t>% of MWh</t>
        </is>
      </c>
      <c r="I29" s="249" t="inlineStr">
        <is>
          <t>ISSA 5000. EAC retirement registry evidence; PPA contract review.</t>
        </is>
      </c>
    </row>
    <row r="30" ht="79.2" customHeight="1" s="107">
      <c r="A30" s="230" t="n">
        <v>23</v>
      </c>
      <c r="B30" s="248" t="inlineStr">
        <is>
          <t>Industry-Based Metrics (SASB-derived)</t>
        </is>
      </c>
      <c r="C30" s="248" t="inlineStr">
        <is>
          <t>Para 32</t>
        </is>
      </c>
      <c r="D30" s="248" t="inlineStr">
        <is>
          <t>Industry-specific KPIs per IFRS S2 Industry-based Guidance Volumes. Examples: Cement (EM-CM-110a) gross CO₂ from cement production; Banks (FN-CB-410a) carbon-related industries exposure; Tech (TC-SI-130a) data-centre PUE.</t>
        </is>
      </c>
      <c r="E30" s="248" t="inlineStr">
        <is>
          <t>Operational data feeds specific to each industry (production tonnes, water withdrawal m³, PUE, fleet stats); legacy SASB metric definitions; IFRS S2 Industry-based Guidance documents.</t>
        </is>
      </c>
      <c r="F30" s="248" t="inlineStr">
        <is>
          <t>IFRS S2 Industry-based Guidance (Volumes 1–11); legacy SASB Standards.</t>
        </is>
      </c>
      <c r="G30" s="248" t="inlineStr">
        <is>
          <t>IFRS S2 Industry-based Guidance — sector volumes; SASB Standards (now hosted by IFRS Foundation); ISSB Industry-based Guidance on Implementing IFRS S2.</t>
        </is>
      </c>
      <c r="H30" s="248" t="inlineStr">
        <is>
          <t>Industry-specific</t>
        </is>
      </c>
      <c r="I30" s="249" t="inlineStr">
        <is>
          <t>ISSA 5000. Audit trail per industry-based KPI.</t>
        </is>
      </c>
    </row>
    <row r="31" ht="19.8" customHeight="1" s="107">
      <c r="A31" s="232" t="inlineStr">
        <is>
          <t>SECTION 4 — CLIMATE-RELATED TARGETS (Para 33–36)</t>
        </is>
      </c>
      <c r="B31" s="532" t="n"/>
      <c r="C31" s="532" t="n"/>
      <c r="D31" s="532" t="n"/>
      <c r="E31" s="532" t="n"/>
      <c r="F31" s="532" t="n"/>
      <c r="G31" s="532" t="n"/>
      <c r="H31" s="532" t="n"/>
      <c r="I31" s="131" t="n"/>
    </row>
    <row r="32" ht="79.2" customHeight="1" s="107">
      <c r="A32" s="230" t="n">
        <v>24</v>
      </c>
      <c r="B32" s="248" t="inlineStr">
        <is>
          <t>Absolute GHG Reduction Target (Gross)</t>
        </is>
      </c>
      <c r="C32" s="248" t="inlineStr">
        <is>
          <t>Para 33(g), 36(c)</t>
        </is>
      </c>
      <c r="D32" s="248" t="inlineStr">
        <is>
          <t>Target_year_emissions = Base_year_emissions × (1 − Target_reduction_%). Annual trajectory typically linear: Year_t = Base − (Base − Target) × (t − base_year)/(target_year − base_year).</t>
        </is>
      </c>
      <c r="E32" s="248" t="inlineStr">
        <is>
          <t>Base-year inventory (Scopes 1, 2, 3), target reduction %, gas coverage, scope coverage, milestones / interim targets.</t>
        </is>
      </c>
      <c r="F32" s="248" t="inlineStr">
        <is>
          <t>IFRS S2 Para 33–35; SBTi Corporate Net-Zero Standard v2.0; SBTi target validation.</t>
        </is>
      </c>
      <c r="G32" s="248" t="inlineStr">
        <is>
          <t>SBTi Corporate Net-Zero Standard; SBTi Target Validation Protocol; CDP target taxonomy; Race to Zero criteria.</t>
        </is>
      </c>
      <c r="H32" s="248" t="inlineStr">
        <is>
          <t>% absolute reduction</t>
        </is>
      </c>
      <c r="I32" s="249" t="inlineStr">
        <is>
          <t>ISSA 5000. Base-year recalculation policy; SBTi validation letter.</t>
        </is>
      </c>
    </row>
    <row r="33" ht="59.4" customHeight="1" s="107">
      <c r="A33" s="230" t="n">
        <v>25</v>
      </c>
      <c r="B33" s="248" t="inlineStr">
        <is>
          <t>Intensity GHG Reduction Target</t>
        </is>
      </c>
      <c r="C33" s="248" t="inlineStr">
        <is>
          <t>Para 33(g)</t>
        </is>
      </c>
      <c r="D33" s="248" t="inlineStr">
        <is>
          <t>Target_intensity = Base_intensity × (1 − Target_reduction_%). Examples: kgCO₂e/t product; kgCO₂e/MWh; gCO₂/pkm.</t>
        </is>
      </c>
      <c r="E33" s="248" t="inlineStr">
        <is>
          <t>Base-year intensity, target year, sectoral pathway benchmark (SDA), output growth assumptions.</t>
        </is>
      </c>
      <c r="F33" s="248" t="inlineStr">
        <is>
          <t>IFRS S2 Para 33(g), 36(d); SBTi Sectoral Decarbonisation Approach (SDA).</t>
        </is>
      </c>
      <c r="G33" s="248" t="inlineStr">
        <is>
          <t>SBTi Sectoral Decarbonisation Approach; IEA NZE pathways; TPI sector pathways; PCAF (financial sector).</t>
        </is>
      </c>
      <c r="H33" s="248" t="inlineStr">
        <is>
          <t>Sector-specific (e.g. kgCO₂e/t)</t>
        </is>
      </c>
      <c r="I33" s="249" t="inlineStr">
        <is>
          <t>ISSA 5000. Pathway alignment &amp; sector justification.</t>
        </is>
      </c>
    </row>
    <row r="34" ht="79.2" customHeight="1" s="107">
      <c r="A34" s="230" t="n">
        <v>26</v>
      </c>
      <c r="B34" s="248" t="inlineStr">
        <is>
          <t>Net-Zero Target (Combined Gross + Removals)</t>
        </is>
      </c>
      <c r="C34" s="248" t="inlineStr">
        <is>
          <t>Para 36(c), (e)</t>
        </is>
      </c>
      <c r="D34" s="248" t="inlineStr">
        <is>
          <t>Net_emissions = Gross_residual_emissions − Removals. Net-zero requires (i) deep gross reduction (typically ≥90%) AND (ii) removals or high-quality credits for residuals. Disclose paired gross target.</t>
        </is>
      </c>
      <c r="E34" s="248" t="inlineStr">
        <is>
          <t>Residual emissions, removal portfolio (durable removals — BECCS, DAC, biochar; nature-based — afforestation, soil), permanence assumptions, credit registry data, verification certificates.</t>
        </is>
      </c>
      <c r="F34" s="248" t="inlineStr">
        <is>
          <t>IFRS S2 Para 36(c), (e); SBTi Net-Zero Standard; Oxford Principles for Net-Zero Aligned Carbon Offsetting; ICVCM Core Carbon Principles.</t>
        </is>
      </c>
      <c r="G34" s="248" t="inlineStr">
        <is>
          <t>SBTi Corporate Net-Zero Standard; ICVCM CCP &amp; Assessment Framework; VCMI Claims Code of Practice; Oxford Net-Zero principles.</t>
        </is>
      </c>
      <c r="H34" s="248" t="inlineStr">
        <is>
          <t>tCO₂e net</t>
        </is>
      </c>
      <c r="I34" s="249" t="inlineStr">
        <is>
          <t>ISSA 5000. Credit-quality due diligence, registry retirement records.</t>
        </is>
      </c>
    </row>
    <row r="35" ht="59.4" customHeight="1" s="107">
      <c r="A35" s="230" t="n">
        <v>27</v>
      </c>
      <c r="B35" s="248" t="inlineStr">
        <is>
          <t>Financed-Emissions Target (Banks / Asset Mgrs / Insurers)</t>
        </is>
      </c>
      <c r="C35" s="248" t="inlineStr">
        <is>
          <t>Para 36(b)–(d)</t>
        </is>
      </c>
      <c r="D35" s="248" t="inlineStr">
        <is>
          <t>Sector-by-sector absolute or intensity targets aligned with NZBA / NZAOA / NZIA. Examples: O&amp;G —42% absolute by 2030; Power 138 kgCO₂e/MWh by 2030; Mortgages 19 kgCO₂e/m² by 2030.</t>
        </is>
      </c>
      <c r="E35" s="248" t="inlineStr">
        <is>
          <t>Financed emissions by sector &amp; asset class (PCAF), sector economic activity (PJ for power, tonnes for steel), sector pathways.</t>
        </is>
      </c>
      <c r="F35" s="248" t="inlineStr">
        <is>
          <t>IFRS S2 Para 36; NZBA Guidelines (3rd edition); NZAOA Target Setting Protocol; PCAF Standard.</t>
        </is>
      </c>
      <c r="G35" s="248" t="inlineStr">
        <is>
          <t>UNEP-FI NZBA / NZAOA / NZIA; PCAF Standard; SBTi Financial Sector Tool; CDP Financial Services questionnaire.</t>
        </is>
      </c>
      <c r="H35" s="248" t="inlineStr">
        <is>
          <t>Sector-specific</t>
        </is>
      </c>
      <c r="I35" s="249" t="inlineStr">
        <is>
          <t>ISSA 5000. NZBA peer review; PCAF DQ documentation.</t>
        </is>
      </c>
    </row>
    <row r="36" ht="79.2" customHeight="1" s="107">
      <c r="A36" s="230" t="n">
        <v>28</v>
      </c>
      <c r="B36" s="248" t="inlineStr">
        <is>
          <t>Target Progress Tracking</t>
        </is>
      </c>
      <c r="C36" s="248" t="inlineStr">
        <is>
          <t>Para 34(c), 35</t>
        </is>
      </c>
      <c r="D36" s="248" t="inlineStr">
        <is>
          <t>Progress % = (Base_emissions − Current_emissions) / (Base_emissions − Target_emissions). Trajectory % = Year_t expected reduction / Target reduction. Disclose annual progress and any variance from trajectory.</t>
        </is>
      </c>
      <c r="E36" s="248" t="inlineStr">
        <is>
          <t>Annual GHG inventory (S1, S2, S3), base-year inventory, target trajectory model, variance commentary.</t>
        </is>
      </c>
      <c r="F36" s="248" t="inlineStr">
        <is>
          <t>IFRS S2 Para 34(c), 35.</t>
        </is>
      </c>
      <c r="G36" s="248" t="inlineStr">
        <is>
          <t>SBTi Monitoring &amp; Reporting; CDP scoring criteria; Race to Zero annual progress reporting.</t>
        </is>
      </c>
      <c r="H36" s="248" t="inlineStr">
        <is>
          <t>% of target achieved</t>
        </is>
      </c>
      <c r="I36" s="249" t="inlineStr">
        <is>
          <t>ISSA 5000. Restate prior-year inventory where &gt;5% recalc applies.</t>
        </is>
      </c>
    </row>
    <row r="37" ht="19.8" customHeight="1" s="107">
      <c r="A37" s="271" t="n"/>
      <c r="B37" s="248" t="n"/>
      <c r="C37" s="248" t="n"/>
      <c r="D37" s="248" t="n"/>
      <c r="E37" s="248" t="n"/>
      <c r="F37" s="248" t="n"/>
      <c r="G37" s="248" t="n"/>
      <c r="H37" s="248" t="n"/>
      <c r="I37" s="249" t="n"/>
    </row>
    <row r="38" ht="19.8" customHeight="1" s="107">
      <c r="A38" s="236" t="inlineStr">
        <is>
          <t>SECTION 5 — CROSS-CUTTING MEASUREMENT GUIDANCE</t>
        </is>
      </c>
      <c r="B38" s="532" t="n"/>
      <c r="C38" s="532" t="n"/>
      <c r="D38" s="532" t="n"/>
      <c r="E38" s="532" t="n"/>
      <c r="F38" s="532" t="n"/>
      <c r="G38" s="532" t="n"/>
      <c r="H38" s="532" t="n"/>
      <c r="I38" s="131" t="n"/>
    </row>
    <row r="39" ht="19.8" customHeight="1" s="107">
      <c r="A39" s="233" t="inlineStr">
        <is>
          <t>GWP values: Use IPCC AR6 GWP100 unless local regulation prescribes AR5/AR4. CH₄ = 27.9, N₂O = 273, R-410A = 2,088, SF₆ = 24,300. Operational boundary: equity-share, financial-control or operational-control — disclose method and apply consistently. Restatement triggers: M&amp;A &gt;5% of inventory (GHG Protocol significance threshold), methodology change, EF vintage update, base-year error. Assurance: ISSA 5000 (sustainability assurance; IAASB 2024) for general; ISAE 3410 (specifically GHG); EU CSRD limited assurance from FY2024, reasonable from ~FY2028. Use the same controls, walk-throughs and management-review evidence as ICFR.</t>
        </is>
      </c>
      <c r="B39" s="559" t="n"/>
      <c r="C39" s="559" t="n"/>
      <c r="D39" s="559" t="n"/>
      <c r="E39" s="559" t="n"/>
      <c r="F39" s="559" t="n"/>
      <c r="G39" s="559" t="n"/>
      <c r="H39" s="559" t="n"/>
      <c r="I39" s="560" t="n"/>
    </row>
  </sheetData>
  <mergeCells count="8">
    <mergeCell ref="A25:I25"/>
    <mergeCell ref="A2:I2"/>
    <mergeCell ref="A5:I5"/>
    <mergeCell ref="A1:I1"/>
    <mergeCell ref="A18:I18"/>
    <mergeCell ref="A31:I31"/>
    <mergeCell ref="A39:I39"/>
    <mergeCell ref="A38:I38"/>
  </mergeCells>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M318"/>
  <sheetViews>
    <sheetView workbookViewId="0">
      <pane ySplit="3" topLeftCell="A159" activePane="bottomLeft" state="frozen"/>
      <selection pane="bottomLeft" activeCell="M172" sqref="M172"/>
    </sheetView>
  </sheetViews>
  <sheetFormatPr baseColWidth="8" defaultRowHeight="14.4"/>
  <cols>
    <col width="33.5546875" customWidth="1" style="107" min="1" max="1"/>
    <col width="40.77734375" customWidth="1" style="107" min="2" max="2"/>
    <col width="17.5546875" customWidth="1" style="107" min="3" max="12"/>
    <col width="42.5546875" customWidth="1" style="107" min="13" max="13"/>
  </cols>
  <sheetData>
    <row r="1" ht="26.4" customHeight="1" s="107">
      <c r="A1" s="374" t="inlineStr">
        <is>
          <t>IFRS S2 — Multi-Year Training Exercise: Baseline, Targets, Trends &amp; Scenarios</t>
        </is>
      </c>
    </row>
    <row r="2" ht="19.8" customHeight="1" s="107">
      <c r="A2" s="274" t="inlineStr">
        <is>
          <t>Case study: "NovaCore Industries plc" — mid-sized cement and speciality chemicals manufacturer. UK + Germany + India + Brazil operations. Four exercises in sequence: (1) build the 2020 baseline; (2) set 2030 targets; (3) ingest 2022–2025 actuals and read the trend; (4) stress-test the strategy under 2030 scenarios. Each exercise carries an ACTIONS column for trainees to record what management should do.</t>
        </is>
      </c>
    </row>
    <row r="3" ht="19.8" customHeight="1" s="107">
      <c r="A3" s="274" t="inlineStr">
        <is>
          <t>Conventions: blue cells = supplied data, yellow cells = your answer, green cells = guidance, white cells = your ACTIONS. Cross-reference Emission Factors, Energy Factors and Industry Benchmarks sheets for lookups.</t>
        </is>
      </c>
    </row>
    <row r="4" ht="19.8" customHeight="1" s="107">
      <c r="A4" s="433" t="n"/>
      <c r="B4" s="225" t="n"/>
      <c r="C4" s="225" t="n"/>
      <c r="D4" s="225" t="n"/>
      <c r="E4" s="225" t="n"/>
      <c r="F4" s="225" t="n"/>
      <c r="G4" s="225" t="n"/>
      <c r="H4" s="225" t="n"/>
      <c r="I4" s="225" t="n"/>
      <c r="J4" s="225" t="n"/>
      <c r="K4" s="225" t="n"/>
      <c r="L4" s="225" t="n"/>
      <c r="M4" s="225" t="n"/>
    </row>
    <row r="5" ht="24" customHeight="1" s="107">
      <c r="A5" s="376" t="inlineStr">
        <is>
          <t>EXERCISE 1 — BUILD THE 2020 BASELINE INVENTORY</t>
        </is>
      </c>
    </row>
    <row r="6" ht="19.8" customHeight="1" s="107">
      <c r="A6" s="434" t="inlineStr">
        <is>
          <t>Context: NovaCore is setting its first SBTi 1.5°C target and must establish an auditable 2020 base year inventory covering Scope 1+2 emissions, energy and activity metrics. Use the data below, look up emission factors and energy factors from the Emission Factors and Energy Factors sheets, and compute the baseline.</t>
        </is>
      </c>
      <c r="B6" s="373" t="n"/>
      <c r="M6" s="225" t="n"/>
    </row>
    <row r="7" ht="19.8" customHeight="1" s="107">
      <c r="A7" s="433" t="n"/>
      <c r="B7" s="225" t="n"/>
      <c r="C7" s="225" t="n"/>
      <c r="D7" s="225" t="n"/>
      <c r="E7" s="225" t="n"/>
      <c r="F7" s="225" t="n"/>
      <c r="G7" s="225" t="n"/>
      <c r="H7" s="225" t="n"/>
      <c r="I7" s="225" t="n"/>
      <c r="J7" s="225" t="n"/>
      <c r="K7" s="225" t="n"/>
      <c r="L7" s="225" t="n"/>
      <c r="M7" s="225" t="n"/>
    </row>
    <row r="8" ht="19.8" customHeight="1" s="107">
      <c r="A8" s="224" t="inlineStr">
        <is>
          <t>DATA — Scope 1 Stationary &amp; Mobile (FY2020)</t>
        </is>
      </c>
    </row>
    <row r="9" ht="39.6" customHeight="1" s="107">
      <c r="A9" s="435" t="inlineStr">
        <is>
          <t>Ref</t>
        </is>
      </c>
      <c r="B9" s="377" t="inlineStr">
        <is>
          <t>Source</t>
        </is>
      </c>
      <c r="C9" s="377" t="inlineStr">
        <is>
          <t>Consumption</t>
        </is>
      </c>
      <c r="D9" s="377" t="inlineStr">
        <is>
          <t>Unit</t>
        </is>
      </c>
      <c r="E9" s="378" t="inlineStr">
        <is>
          <t>EF (look up)</t>
        </is>
      </c>
      <c r="F9" s="377" t="inlineStr">
        <is>
          <t>EF Unit</t>
        </is>
      </c>
      <c r="G9" s="378" t="inlineStr">
        <is>
          <t>Emissions (tCO₂e)</t>
        </is>
      </c>
      <c r="H9" s="377" t="n"/>
      <c r="I9" s="377" t="n"/>
      <c r="J9" s="377" t="n"/>
      <c r="K9" s="377" t="n"/>
      <c r="L9" s="377" t="n"/>
      <c r="M9" s="379" t="inlineStr">
        <is>
          <t>ACTIONS — Data-quality / control observations</t>
        </is>
      </c>
    </row>
    <row r="10" ht="19.8" customHeight="1" s="107">
      <c r="A10" s="436" t="n">
        <v>1.1</v>
      </c>
      <c r="B10" s="248" t="inlineStr">
        <is>
          <t>Cement plant DE — Natural gas</t>
        </is>
      </c>
      <c r="C10" s="263" t="n">
        <v>168000000</v>
      </c>
      <c r="D10" s="248" t="inlineStr">
        <is>
          <t>kWh</t>
        </is>
      </c>
      <c r="E10" s="246" t="n"/>
      <c r="F10" s="248" t="inlineStr">
        <is>
          <t>kgCO₂e/kWh</t>
        </is>
      </c>
      <c r="G10" s="246" t="n"/>
      <c r="H10" s="248" t="n"/>
      <c r="I10" s="248" t="n"/>
      <c r="J10" s="248" t="n"/>
      <c r="K10" s="248" t="n"/>
      <c r="L10" s="248" t="n"/>
      <c r="M10" s="380" t="n"/>
    </row>
    <row r="11" ht="19.8" customHeight="1" s="107">
      <c r="A11" s="436" t="n">
        <v>1.2</v>
      </c>
      <c r="B11" s="248" t="inlineStr">
        <is>
          <t>Cement plant IN — Coal</t>
        </is>
      </c>
      <c r="C11" s="263" t="n">
        <v>45000</v>
      </c>
      <c r="D11" s="248" t="inlineStr">
        <is>
          <t>tonnes</t>
        </is>
      </c>
      <c r="E11" s="246" t="n"/>
      <c r="F11" s="248" t="inlineStr">
        <is>
          <t>kgCO₂e/tonne</t>
        </is>
      </c>
      <c r="G11" s="246" t="n"/>
      <c r="H11" s="248" t="n"/>
      <c r="I11" s="248" t="n"/>
      <c r="J11" s="248" t="n"/>
      <c r="K11" s="248" t="n"/>
      <c r="L11" s="248" t="n"/>
      <c r="M11" s="380" t="n"/>
    </row>
    <row r="12" ht="19.8" customHeight="1" s="107">
      <c r="A12" s="436" t="n">
        <v>1.3</v>
      </c>
      <c r="B12" s="248" t="inlineStr">
        <is>
          <t>Chemicals plant BR — Heavy fuel oil</t>
        </is>
      </c>
      <c r="C12" s="263" t="n">
        <v>2100000</v>
      </c>
      <c r="D12" s="248" t="inlineStr">
        <is>
          <t>litres</t>
        </is>
      </c>
      <c r="E12" s="246" t="n"/>
      <c r="F12" s="248" t="inlineStr">
        <is>
          <t>kgCO₂e/litre</t>
        </is>
      </c>
      <c r="G12" s="246" t="n"/>
      <c r="H12" s="248" t="n"/>
      <c r="I12" s="248" t="n"/>
      <c r="J12" s="248" t="n"/>
      <c r="K12" s="248" t="n"/>
      <c r="L12" s="248" t="n"/>
      <c r="M12" s="380" t="n"/>
    </row>
    <row r="13" ht="19.8" customHeight="1" s="107">
      <c r="A13" s="436" t="n">
        <v>1.4</v>
      </c>
      <c r="B13" s="248" t="inlineStr">
        <is>
          <t>UK office — Natural gas</t>
        </is>
      </c>
      <c r="C13" s="263" t="n">
        <v>2500000</v>
      </c>
      <c r="D13" s="248" t="inlineStr">
        <is>
          <t>kWh</t>
        </is>
      </c>
      <c r="E13" s="246" t="n"/>
      <c r="F13" s="248" t="inlineStr">
        <is>
          <t>kgCO₂e/kWh</t>
        </is>
      </c>
      <c r="G13" s="246" t="n"/>
      <c r="H13" s="248" t="n"/>
      <c r="I13" s="248" t="n"/>
      <c r="J13" s="248" t="n"/>
      <c r="K13" s="248" t="n"/>
      <c r="L13" s="248" t="n"/>
      <c r="M13" s="380" t="n"/>
    </row>
    <row r="14" ht="19.8" customHeight="1" s="107">
      <c r="A14" s="436" t="n">
        <v>1.5</v>
      </c>
      <c r="B14" s="248" t="inlineStr">
        <is>
          <t>Mobile — Diesel (HGV)</t>
        </is>
      </c>
      <c r="C14" s="263" t="n">
        <v>1050000</v>
      </c>
      <c r="D14" s="248" t="inlineStr">
        <is>
          <t>litres</t>
        </is>
      </c>
      <c r="E14" s="246" t="n"/>
      <c r="F14" s="248" t="inlineStr">
        <is>
          <t>kgCO₂e/litre</t>
        </is>
      </c>
      <c r="G14" s="246" t="n"/>
      <c r="H14" s="248" t="n"/>
      <c r="I14" s="248" t="n"/>
      <c r="J14" s="248" t="n"/>
      <c r="K14" s="248" t="n"/>
      <c r="L14" s="248" t="n"/>
      <c r="M14" s="380" t="n"/>
    </row>
    <row r="15" ht="19.8" customHeight="1" s="107">
      <c r="A15" s="436" t="n">
        <v>1.6</v>
      </c>
      <c r="B15" s="248" t="inlineStr">
        <is>
          <t>Process — Cement clinker calcination</t>
        </is>
      </c>
      <c r="C15" s="263" t="n">
        <v>1120000</v>
      </c>
      <c r="D15" s="248" t="inlineStr">
        <is>
          <t>t clinker</t>
        </is>
      </c>
      <c r="E15" s="246" t="n"/>
      <c r="F15" s="248" t="inlineStr">
        <is>
          <t>kgCO₂/t clinker</t>
        </is>
      </c>
      <c r="G15" s="246" t="n"/>
      <c r="H15" s="248" t="n"/>
      <c r="I15" s="248" t="n"/>
      <c r="J15" s="248" t="n"/>
      <c r="K15" s="248" t="n"/>
      <c r="L15" s="248" t="n"/>
      <c r="M15" s="380" t="n"/>
    </row>
    <row r="16" ht="19.8" customHeight="1" s="107">
      <c r="A16" s="436" t="n">
        <v>1.7</v>
      </c>
      <c r="B16" s="248" t="inlineStr">
        <is>
          <t>Refrigerant leak — R-410A</t>
        </is>
      </c>
      <c r="C16" s="263" t="n">
        <v>220</v>
      </c>
      <c r="D16" s="248" t="inlineStr">
        <is>
          <t>kg</t>
        </is>
      </c>
      <c r="E16" s="246" t="n"/>
      <c r="F16" s="248" t="inlineStr">
        <is>
          <t>GWP100 (AR6)</t>
        </is>
      </c>
      <c r="G16" s="246" t="n"/>
      <c r="H16" s="248" t="n"/>
      <c r="I16" s="248" t="n"/>
      <c r="J16" s="248" t="n"/>
      <c r="K16" s="248" t="n"/>
      <c r="L16" s="248" t="n"/>
      <c r="M16" s="380" t="n"/>
    </row>
    <row r="17" ht="19.8" customHeight="1" s="107">
      <c r="A17" s="437" t="n"/>
      <c r="B17" s="381" t="inlineStr">
        <is>
          <t>Scope 1 subtotal</t>
        </is>
      </c>
      <c r="C17" s="149" t="n"/>
      <c r="D17" s="149" t="n"/>
      <c r="E17" s="149" t="n"/>
      <c r="F17" s="149" t="n"/>
      <c r="G17" s="247" t="n"/>
      <c r="H17" s="149" t="n"/>
      <c r="I17" s="149" t="n"/>
      <c r="J17" s="149" t="n"/>
      <c r="K17" s="149" t="n"/>
      <c r="L17" s="149" t="n"/>
      <c r="M17" s="382" t="n"/>
    </row>
    <row r="18" ht="19.8" customHeight="1" s="107">
      <c r="A18" s="433" t="n"/>
      <c r="B18" s="225" t="n"/>
      <c r="C18" s="225" t="n"/>
      <c r="D18" s="225" t="n"/>
      <c r="E18" s="225" t="n"/>
      <c r="F18" s="225" t="n"/>
      <c r="G18" s="225" t="n"/>
      <c r="H18" s="225" t="n"/>
      <c r="I18" s="225" t="n"/>
      <c r="J18" s="225" t="n"/>
      <c r="K18" s="225" t="n"/>
      <c r="L18" s="225" t="n"/>
      <c r="M18" s="225" t="n"/>
    </row>
    <row r="19" ht="19.8" customHeight="1" s="107">
      <c r="A19" s="224" t="inlineStr">
        <is>
          <t>DATA — Scope 2 (FY2020)</t>
        </is>
      </c>
    </row>
    <row r="20" ht="39.6" customHeight="1" s="107">
      <c r="A20" s="435" t="inlineStr">
        <is>
          <t>Ref</t>
        </is>
      </c>
      <c r="B20" s="377" t="inlineStr">
        <is>
          <t>Site</t>
        </is>
      </c>
      <c r="C20" s="377" t="inlineStr">
        <is>
          <t>Electricity (kWh)</t>
        </is>
      </c>
      <c r="D20" s="378" t="inlineStr">
        <is>
          <t>Location EF (kgCO₂e/kWh)</t>
        </is>
      </c>
      <c r="E20" s="378" t="inlineStr">
        <is>
          <t>Market EF (kgCO₂e/kWh)</t>
        </is>
      </c>
      <c r="F20" s="377" t="inlineStr">
        <is>
          <t>Contractual instrument</t>
        </is>
      </c>
      <c r="G20" s="378" t="inlineStr">
        <is>
          <t>Location-based (tCO₂e)</t>
        </is>
      </c>
      <c r="H20" s="378" t="inlineStr">
        <is>
          <t>Market-based (tCO₂e)</t>
        </is>
      </c>
      <c r="I20" s="377" t="n"/>
      <c r="J20" s="377" t="n"/>
      <c r="K20" s="377" t="n"/>
      <c r="L20" s="377" t="n"/>
      <c r="M20" s="379" t="inlineStr">
        <is>
          <t>ACTIONS</t>
        </is>
      </c>
    </row>
    <row r="21" ht="19.8" customHeight="1" s="107">
      <c r="A21" s="436" t="n">
        <v>2.1</v>
      </c>
      <c r="B21" s="248" t="inlineStr">
        <is>
          <t>Germany cement plant</t>
        </is>
      </c>
      <c r="C21" s="263" t="n">
        <v>42500000</v>
      </c>
      <c r="D21" s="246" t="n"/>
      <c r="E21" s="246" t="n"/>
      <c r="F21" s="262" t="inlineStr">
        <is>
          <t>None in 2020</t>
        </is>
      </c>
      <c r="G21" s="246" t="n"/>
      <c r="H21" s="246" t="n"/>
      <c r="I21" s="248" t="n"/>
      <c r="J21" s="248" t="n"/>
      <c r="K21" s="248" t="n"/>
      <c r="L21" s="248" t="n"/>
      <c r="M21" s="380" t="n"/>
    </row>
    <row r="22" ht="19.8" customHeight="1" s="107">
      <c r="A22" s="436" t="n">
        <v>2.2</v>
      </c>
      <c r="B22" s="248" t="inlineStr">
        <is>
          <t>India cement plant</t>
        </is>
      </c>
      <c r="C22" s="263" t="n">
        <v>58000000</v>
      </c>
      <c r="D22" s="246" t="n"/>
      <c r="E22" s="246" t="n"/>
      <c r="F22" s="262" t="inlineStr">
        <is>
          <t>None</t>
        </is>
      </c>
      <c r="G22" s="246" t="n"/>
      <c r="H22" s="246" t="n"/>
      <c r="I22" s="248" t="n"/>
      <c r="J22" s="248" t="n"/>
      <c r="K22" s="248" t="n"/>
      <c r="L22" s="248" t="n"/>
      <c r="M22" s="380" t="n"/>
    </row>
    <row r="23" ht="39.6" customHeight="1" s="107">
      <c r="A23" s="436" t="n">
        <v>2.3</v>
      </c>
      <c r="B23" s="248" t="inlineStr">
        <is>
          <t>Brazil chemicals plant</t>
        </is>
      </c>
      <c r="C23" s="263" t="n">
        <v>21000000</v>
      </c>
      <c r="D23" s="246" t="n"/>
      <c r="E23" s="246" t="n"/>
      <c r="F23" s="262" t="inlineStr">
        <is>
          <t>Hydro grid baseline</t>
        </is>
      </c>
      <c r="G23" s="246" t="n"/>
      <c r="H23" s="246" t="n"/>
      <c r="I23" s="248" t="n"/>
      <c r="J23" s="248" t="n"/>
      <c r="K23" s="248" t="n"/>
      <c r="L23" s="248" t="n"/>
      <c r="M23" s="380" t="n"/>
    </row>
    <row r="24" ht="19.8" customHeight="1" s="107">
      <c r="A24" s="436" t="n">
        <v>2.4</v>
      </c>
      <c r="B24" s="248" t="inlineStr">
        <is>
          <t>UK office</t>
        </is>
      </c>
      <c r="C24" s="263" t="n">
        <v>1650000</v>
      </c>
      <c r="D24" s="246" t="n"/>
      <c r="E24" s="246" t="n"/>
      <c r="F24" s="262" t="inlineStr">
        <is>
          <t>None in 2020</t>
        </is>
      </c>
      <c r="G24" s="246" t="n"/>
      <c r="H24" s="246" t="n"/>
      <c r="I24" s="248" t="n"/>
      <c r="J24" s="248" t="n"/>
      <c r="K24" s="248" t="n"/>
      <c r="L24" s="248" t="n"/>
      <c r="M24" s="380" t="n"/>
    </row>
    <row r="25" ht="19.8" customHeight="1" s="107">
      <c r="A25" s="437" t="n"/>
      <c r="B25" s="381" t="inlineStr">
        <is>
          <t>Scope 2 subtotal</t>
        </is>
      </c>
      <c r="C25" s="149" t="n"/>
      <c r="D25" s="149" t="n"/>
      <c r="E25" s="149" t="n"/>
      <c r="F25" s="149" t="n"/>
      <c r="G25" s="247" t="n"/>
      <c r="H25" s="247" t="n"/>
      <c r="I25" s="149" t="n"/>
      <c r="J25" s="149" t="n"/>
      <c r="K25" s="149" t="n"/>
      <c r="L25" s="149" t="n"/>
      <c r="M25" s="382" t="n"/>
    </row>
    <row r="26" ht="19.8" customHeight="1" s="107">
      <c r="A26" s="433" t="n"/>
      <c r="B26" s="225" t="n"/>
      <c r="C26" s="225" t="n"/>
      <c r="D26" s="225" t="n"/>
      <c r="E26" s="225" t="n"/>
      <c r="F26" s="225" t="n"/>
      <c r="G26" s="225" t="n"/>
      <c r="H26" s="225" t="n"/>
      <c r="I26" s="225" t="n"/>
      <c r="J26" s="225" t="n"/>
      <c r="K26" s="225" t="n"/>
      <c r="L26" s="225" t="n"/>
      <c r="M26" s="225" t="n"/>
    </row>
    <row r="27" ht="19.8" customHeight="1" s="107">
      <c r="A27" s="224" t="inlineStr">
        <is>
          <t>DATA — Activity Metrics &amp; Production (FY2020)</t>
        </is>
      </c>
    </row>
    <row r="28" ht="19.8" customHeight="1" s="107">
      <c r="A28" s="435" t="inlineStr">
        <is>
          <t>Ref</t>
        </is>
      </c>
      <c r="B28" s="377" t="inlineStr">
        <is>
          <t>Activity Metric</t>
        </is>
      </c>
      <c r="C28" s="377" t="inlineStr">
        <is>
          <t>Value</t>
        </is>
      </c>
      <c r="D28" s="377" t="inlineStr">
        <is>
          <t>Unit</t>
        </is>
      </c>
      <c r="E28" s="379" t="inlineStr">
        <is>
          <t>Notes</t>
        </is>
      </c>
      <c r="F28" s="225" t="n"/>
      <c r="G28" s="225" t="n"/>
      <c r="H28" s="225" t="n"/>
      <c r="I28" s="225" t="n"/>
      <c r="J28" s="225" t="n"/>
      <c r="K28" s="225" t="n"/>
      <c r="L28" s="225" t="n"/>
      <c r="M28" s="225" t="n"/>
    </row>
    <row r="29" ht="19.8" customHeight="1" s="107">
      <c r="A29" s="436" t="n">
        <v>3.1</v>
      </c>
      <c r="B29" s="248" t="inlineStr">
        <is>
          <t>Cement production</t>
        </is>
      </c>
      <c r="C29" s="263" t="n">
        <v>1450000</v>
      </c>
      <c r="D29" s="248" t="inlineStr">
        <is>
          <t>tonnes</t>
        </is>
      </c>
      <c r="E29" s="277" t="inlineStr">
        <is>
          <t>DE + IN plants</t>
        </is>
      </c>
      <c r="F29" s="225" t="n"/>
      <c r="G29" s="225" t="n"/>
      <c r="H29" s="225" t="n"/>
      <c r="I29" s="225" t="n"/>
      <c r="J29" s="225" t="n"/>
      <c r="K29" s="225" t="n"/>
      <c r="L29" s="225" t="n"/>
      <c r="M29" s="225" t="n"/>
    </row>
    <row r="30" ht="59.4" customHeight="1" s="107">
      <c r="A30" s="436" t="n">
        <v>3.2</v>
      </c>
      <c r="B30" s="248" t="inlineStr">
        <is>
          <t>Clinker production</t>
        </is>
      </c>
      <c r="C30" s="263" t="n">
        <v>1120000</v>
      </c>
      <c r="D30" s="248" t="inlineStr">
        <is>
          <t>tonnes</t>
        </is>
      </c>
      <c r="E30" s="277" t="inlineStr">
        <is>
          <t>Clinker-to-cement ratio 0.77</t>
        </is>
      </c>
      <c r="F30" s="225" t="n"/>
      <c r="G30" s="225" t="n"/>
      <c r="H30" s="225" t="n"/>
      <c r="I30" s="225" t="n"/>
      <c r="J30" s="225" t="n"/>
      <c r="K30" s="225" t="n"/>
      <c r="L30" s="225" t="n"/>
      <c r="M30" s="225" t="n"/>
    </row>
    <row r="31" ht="19.8" customHeight="1" s="107">
      <c r="A31" s="436" t="n">
        <v>3.3</v>
      </c>
      <c r="B31" s="248" t="inlineStr">
        <is>
          <t>Chemicals output</t>
        </is>
      </c>
      <c r="C31" s="263" t="n">
        <v>180000</v>
      </c>
      <c r="D31" s="248" t="inlineStr">
        <is>
          <t>tonnes</t>
        </is>
      </c>
      <c r="E31" s="277" t="inlineStr">
        <is>
          <t>Brazil site</t>
        </is>
      </c>
      <c r="F31" s="225" t="n"/>
      <c r="G31" s="225" t="n"/>
      <c r="H31" s="225" t="n"/>
      <c r="I31" s="225" t="n"/>
      <c r="J31" s="225" t="n"/>
      <c r="K31" s="225" t="n"/>
      <c r="L31" s="225" t="n"/>
      <c r="M31" s="225" t="n"/>
    </row>
    <row r="32" ht="19.8" customHeight="1" s="107">
      <c r="A32" s="436" t="n">
        <v>3.4</v>
      </c>
      <c r="B32" s="248" t="inlineStr">
        <is>
          <t>Group revenue</t>
        </is>
      </c>
      <c r="C32" s="263" t="n">
        <v>1620</v>
      </c>
      <c r="D32" s="248" t="inlineStr">
        <is>
          <t>USD m</t>
        </is>
      </c>
      <c r="E32" s="277" t="inlineStr">
        <is>
          <t>Consolidated</t>
        </is>
      </c>
      <c r="F32" s="225" t="n"/>
      <c r="G32" s="225" t="n"/>
      <c r="H32" s="225" t="n"/>
      <c r="I32" s="225" t="n"/>
      <c r="J32" s="225" t="n"/>
      <c r="K32" s="225" t="n"/>
      <c r="L32" s="225" t="n"/>
      <c r="M32" s="225" t="n"/>
    </row>
    <row r="33" ht="19.8" customHeight="1" s="107">
      <c r="A33" s="437" t="n">
        <v>3.5</v>
      </c>
      <c r="B33" s="149" t="inlineStr">
        <is>
          <t>FTE headcount</t>
        </is>
      </c>
      <c r="C33" s="276" t="n">
        <v>6800</v>
      </c>
      <c r="D33" s="149" t="inlineStr">
        <is>
          <t>FTE</t>
        </is>
      </c>
      <c r="E33" s="383" t="inlineStr">
        <is>
          <t>Year-end</t>
        </is>
      </c>
      <c r="F33" s="225" t="n"/>
      <c r="G33" s="225" t="n"/>
      <c r="H33" s="225" t="n"/>
      <c r="I33" s="225" t="n"/>
      <c r="J33" s="225" t="n"/>
      <c r="K33" s="225" t="n"/>
      <c r="L33" s="225" t="n"/>
      <c r="M33" s="225" t="n"/>
    </row>
    <row r="34" ht="19.8" customHeight="1" s="107">
      <c r="A34" s="433" t="n"/>
      <c r="B34" s="225" t="n"/>
      <c r="C34" s="225" t="n"/>
      <c r="D34" s="225" t="n"/>
      <c r="E34" s="225" t="n"/>
      <c r="F34" s="225" t="n"/>
      <c r="G34" s="225" t="n"/>
      <c r="H34" s="225" t="n"/>
      <c r="I34" s="225" t="n"/>
      <c r="J34" s="225" t="n"/>
      <c r="K34" s="225" t="n"/>
      <c r="L34" s="225" t="n"/>
      <c r="M34" s="225" t="n"/>
    </row>
    <row r="35" ht="19.8" customHeight="1" s="107">
      <c r="A35" s="224" t="inlineStr">
        <is>
          <t>2020 BASELINE SUMMARY (computed)</t>
        </is>
      </c>
    </row>
    <row r="36" ht="79.2" customHeight="1" s="107">
      <c r="A36" s="435" t="inlineStr">
        <is>
          <t>Ref</t>
        </is>
      </c>
      <c r="B36" s="377" t="inlineStr">
        <is>
          <t>Baseline Metric</t>
        </is>
      </c>
      <c r="C36" s="378" t="inlineStr">
        <is>
          <t>Value</t>
        </is>
      </c>
      <c r="D36" s="377" t="inlineStr">
        <is>
          <t>Unit</t>
        </is>
      </c>
      <c r="E36" s="379" t="inlineStr">
        <is>
          <t>Cross-check against Industry Benchmarks (row)</t>
        </is>
      </c>
      <c r="F36" s="225" t="n"/>
      <c r="G36" s="225" t="n"/>
      <c r="H36" s="225" t="n"/>
      <c r="I36" s="225" t="n"/>
      <c r="J36" s="225" t="n"/>
      <c r="K36" s="225" t="n"/>
      <c r="L36" s="225" t="n"/>
      <c r="M36" s="225" t="n"/>
    </row>
    <row r="37" ht="39.6" customHeight="1" s="107">
      <c r="A37" s="436" t="inlineStr">
        <is>
          <t>B.1</t>
        </is>
      </c>
      <c r="B37" s="248" t="inlineStr">
        <is>
          <t>Scope 1 total</t>
        </is>
      </c>
      <c r="C37" s="246" t="n"/>
      <c r="D37" s="248" t="inlineStr">
        <is>
          <t>tCO₂e</t>
        </is>
      </c>
      <c r="E37" s="249" t="inlineStr">
        <is>
          <t>From sum of G10:G16</t>
        </is>
      </c>
      <c r="F37" s="225" t="n"/>
      <c r="G37" s="225" t="n"/>
      <c r="H37" s="225" t="n"/>
      <c r="I37" s="225" t="n"/>
      <c r="J37" s="225" t="n"/>
      <c r="K37" s="225" t="n"/>
      <c r="L37" s="225" t="n"/>
      <c r="M37" s="225" t="n"/>
    </row>
    <row r="38" ht="39.6" customHeight="1" s="107">
      <c r="A38" s="436" t="inlineStr">
        <is>
          <t>B.2</t>
        </is>
      </c>
      <c r="B38" s="248" t="inlineStr">
        <is>
          <t>Scope 2 (market-based)</t>
        </is>
      </c>
      <c r="C38" s="246" t="n"/>
      <c r="D38" s="248" t="inlineStr">
        <is>
          <t>tCO₂e</t>
        </is>
      </c>
      <c r="E38" s="249" t="inlineStr">
        <is>
          <t>From sum of H21:H24</t>
        </is>
      </c>
      <c r="F38" s="225" t="n"/>
      <c r="G38" s="225" t="n"/>
      <c r="H38" s="225" t="n"/>
      <c r="I38" s="225" t="n"/>
      <c r="J38" s="225" t="n"/>
      <c r="K38" s="225" t="n"/>
      <c r="L38" s="225" t="n"/>
      <c r="M38" s="225" t="n"/>
    </row>
    <row r="39" ht="39.6" customHeight="1" s="107">
      <c r="A39" s="436" t="inlineStr">
        <is>
          <t>B.3</t>
        </is>
      </c>
      <c r="B39" s="248" t="inlineStr">
        <is>
          <t>Scope 1+2 (market) absolute</t>
        </is>
      </c>
      <c r="C39" s="246" t="n"/>
      <c r="D39" s="248" t="inlineStr">
        <is>
          <t>tCO₂e</t>
        </is>
      </c>
      <c r="E39" s="249" t="inlineStr">
        <is>
          <t>Base year inventory</t>
        </is>
      </c>
      <c r="F39" s="225" t="n"/>
      <c r="G39" s="225" t="n"/>
      <c r="H39" s="225" t="n"/>
      <c r="I39" s="225" t="n"/>
      <c r="J39" s="225" t="n"/>
      <c r="K39" s="225" t="n"/>
      <c r="L39" s="225" t="n"/>
      <c r="M39" s="225" t="n"/>
    </row>
    <row r="40" ht="59.4" customHeight="1" s="107">
      <c r="A40" s="436" t="inlineStr">
        <is>
          <t>B.4</t>
        </is>
      </c>
      <c r="B40" s="248" t="inlineStr">
        <is>
          <t>Scope 1+2 intensity (per t cement)</t>
        </is>
      </c>
      <c r="C40" s="246" t="n"/>
      <c r="D40" s="248" t="inlineStr">
        <is>
          <t>kgCO₂e/t cement</t>
        </is>
      </c>
      <c r="E40" s="249" t="inlineStr">
        <is>
          <t>Industry Benchmarks row 7 — GCCA</t>
        </is>
      </c>
      <c r="F40" s="225" t="n"/>
      <c r="G40" s="225" t="n"/>
      <c r="H40" s="225" t="n"/>
      <c r="I40" s="225" t="n"/>
      <c r="J40" s="225" t="n"/>
      <c r="K40" s="225" t="n"/>
      <c r="L40" s="225" t="n"/>
      <c r="M40" s="225" t="n"/>
    </row>
    <row r="41" ht="59.4" customHeight="1" s="107">
      <c r="A41" s="436" t="inlineStr">
        <is>
          <t>B.5</t>
        </is>
      </c>
      <c r="B41" s="248" t="inlineStr">
        <is>
          <t>Scope 1 / t clinker (process)</t>
        </is>
      </c>
      <c r="C41" s="246" t="n"/>
      <c r="D41" s="248" t="inlineStr">
        <is>
          <t>kgCO₂/t clinker</t>
        </is>
      </c>
      <c r="E41" s="249" t="inlineStr">
        <is>
          <t>Industry Benchmarks row 6 — GCCA</t>
        </is>
      </c>
      <c r="F41" s="225" t="n"/>
      <c r="G41" s="225" t="n"/>
      <c r="H41" s="225" t="n"/>
      <c r="I41" s="225" t="n"/>
      <c r="J41" s="225" t="n"/>
      <c r="K41" s="225" t="n"/>
      <c r="L41" s="225" t="n"/>
      <c r="M41" s="225" t="n"/>
    </row>
    <row r="42" ht="59.4" customHeight="1" s="107">
      <c r="A42" s="436" t="inlineStr">
        <is>
          <t>B.6</t>
        </is>
      </c>
      <c r="B42" s="248" t="inlineStr">
        <is>
          <t>Clinker / cement ratio</t>
        </is>
      </c>
      <c r="C42" s="246" t="n"/>
      <c r="D42" s="248" t="inlineStr">
        <is>
          <t>ratio</t>
        </is>
      </c>
      <c r="E42" s="249" t="inlineStr">
        <is>
          <t>Industry Benchmarks row 9</t>
        </is>
      </c>
      <c r="F42" s="225" t="n"/>
      <c r="G42" s="225" t="n"/>
      <c r="H42" s="225" t="n"/>
      <c r="I42" s="225" t="n"/>
      <c r="J42" s="225" t="n"/>
      <c r="K42" s="225" t="n"/>
      <c r="L42" s="225" t="n"/>
      <c r="M42" s="225" t="n"/>
    </row>
    <row r="43" ht="79.2" customHeight="1" s="107">
      <c r="A43" s="437" t="inlineStr">
        <is>
          <t>B.7</t>
        </is>
      </c>
      <c r="B43" s="149" t="inlineStr">
        <is>
          <t>Carbon intensity / revenue</t>
        </is>
      </c>
      <c r="C43" s="251" t="n"/>
      <c r="D43" s="149" t="inlineStr">
        <is>
          <t>tCO₂e / USD m</t>
        </is>
      </c>
      <c r="E43" s="223" t="inlineStr">
        <is>
          <t>Industry Benchmarks: derive (S1+S2 / Revenue)</t>
        </is>
      </c>
      <c r="F43" s="225" t="n"/>
      <c r="G43" s="225" t="n"/>
      <c r="H43" s="225" t="n"/>
      <c r="I43" s="225" t="n"/>
      <c r="J43" s="225" t="n"/>
      <c r="K43" s="225" t="n"/>
      <c r="L43" s="225" t="n"/>
      <c r="M43" s="225" t="n"/>
    </row>
    <row r="44" ht="19.8" customHeight="1" s="107">
      <c r="A44" s="433" t="n"/>
      <c r="B44" s="225" t="n"/>
      <c r="C44" s="225" t="n"/>
      <c r="D44" s="225" t="n"/>
      <c r="E44" s="225" t="n"/>
      <c r="F44" s="225" t="n"/>
      <c r="G44" s="225" t="n"/>
      <c r="H44" s="225" t="n"/>
      <c r="I44" s="225" t="n"/>
      <c r="J44" s="225" t="n"/>
      <c r="K44" s="225" t="n"/>
      <c r="L44" s="225" t="n"/>
      <c r="M44" s="225" t="n"/>
    </row>
    <row r="45" ht="19.8" customHeight="1" s="107">
      <c r="A45" s="210" t="inlineStr">
        <is>
          <t>TASKS — Exercise 1</t>
        </is>
      </c>
    </row>
    <row r="46" ht="19.8" customHeight="1" s="107">
      <c r="A46" s="434" t="n">
        <v>1</v>
      </c>
      <c r="B46" s="225" t="inlineStr">
        <is>
          <t>Open the Emission Factors sheet. Look up the relevant EF for each Scope 1 row (1.1–1.7) and each Scope 2 site (location AND market). For 2020, no contractual instruments were in place — use the location EF as the market EF unless otherwise noted. Enter values into the yellow EF cells.</t>
        </is>
      </c>
      <c r="M46" s="225" t="n"/>
    </row>
    <row r="47" ht="19.8" customHeight="1" s="107">
      <c r="A47" s="434" t="n">
        <v>1.1</v>
      </c>
      <c r="B47" s="225" t="inlineStr">
        <is>
          <t>Compute Scope 1 emissions for each row (Consumption × EF ÷ 1000; refrigerants kg × GWP ÷ 1000). Sum to subtotal in G17.</t>
        </is>
      </c>
      <c r="M47" s="225" t="n"/>
    </row>
    <row r="48" ht="19.8" customHeight="1" s="107">
      <c r="A48" s="434" t="n">
        <v>1.2</v>
      </c>
      <c r="B48" s="225" t="inlineStr">
        <is>
          <t>Compute Scope 2 location-based and market-based for each site. Sum to subtotals in G25, H25.</t>
        </is>
      </c>
      <c r="M48" s="225" t="n"/>
    </row>
    <row r="49" ht="19.8" customHeight="1" s="107">
      <c r="A49" s="434" t="n">
        <v>1.3</v>
      </c>
      <c r="B49" s="225" t="inlineStr">
        <is>
          <t>Populate the 2020 Baseline Summary (C37:C43). Intensity = (S1+S2 in tCO₂e × 1000) ÷ cement tonnes.</t>
        </is>
      </c>
      <c r="M49" s="225" t="n"/>
    </row>
    <row r="50" ht="19.8" customHeight="1" s="107">
      <c r="A50" s="434" t="n">
        <v>1.4</v>
      </c>
      <c r="B50" s="225" t="inlineStr">
        <is>
          <t>Cross-check each baseline metric against the Industry Benchmarks sheet (cited rows). Where does NovaCore sit — above or below the 2020 industry average?</t>
        </is>
      </c>
      <c r="M50" s="225" t="n"/>
    </row>
    <row r="51" ht="19.8" customHeight="1" s="107">
      <c r="A51" s="434" t="n">
        <v>1.5</v>
      </c>
      <c r="B51" s="225" t="inlineStr">
        <is>
          <t>Use the ACTIONS column (M10:M25) to list data-quality / control observations: where would you tighten data capture before locking the 2020 baseline?</t>
        </is>
      </c>
      <c r="M51" s="225" t="n"/>
    </row>
    <row r="52" ht="19.8" customHeight="1" s="107">
      <c r="A52" s="438" t="inlineStr">
        <is>
          <t>GUIDANCE</t>
        </is>
      </c>
      <c r="B52" s="242" t="inlineStr">
        <is>
          <t>EFs in Emission Factors sheet: Natural gas r5; Coal industrial r9; Heavy fuel oil r8; Diesel mobile r11; Cement clinker calcination r12 (525 kgCO₂/t clinker); R-410A r14 (GWP 2088). Grid factors 2020 — use latest-available DEFRA / EEA / IEA factors as proxy: UK ≈0.233, Germany ≈0.412, India ≈0.722, Brazil ≈0.099 kgCO₂e/kWh. Process emissions (clinker calcination) is a Scope 1 process emission, NOT fuel combustion — do not double-count with stationary natural gas / coal which are the fuels burned to make clinker.</t>
        </is>
      </c>
      <c r="M52" s="225" t="n"/>
    </row>
    <row r="53" ht="19.8" customHeight="1" s="107">
      <c r="A53" s="433" t="n"/>
      <c r="B53" s="225" t="n"/>
      <c r="C53" s="225" t="n"/>
      <c r="D53" s="225" t="n"/>
      <c r="E53" s="225" t="n"/>
      <c r="F53" s="225" t="n"/>
      <c r="G53" s="225" t="n"/>
      <c r="H53" s="225" t="n"/>
      <c r="I53" s="225" t="n"/>
      <c r="J53" s="225" t="n"/>
      <c r="K53" s="225" t="n"/>
      <c r="L53" s="225" t="n"/>
      <c r="M53" s="225" t="n"/>
    </row>
    <row r="54" ht="24" customHeight="1" s="107">
      <c r="A54" s="376" t="inlineStr">
        <is>
          <t>EXERCISE 2 — SET 2030 TARGETS (SBTi 1.5°C aligned, from 2020 base)</t>
        </is>
      </c>
    </row>
    <row r="55" ht="19.8" customHeight="1" s="107">
      <c r="A55" s="434" t="inlineStr">
        <is>
          <t>Context: Use your 2020 baseline above. Apply the SBTi Cement SDA pathway for intensity, the Absolute Contraction Approach for residual Scope 1+2, and a Scope 3 supplier-engagement target. Output: a target set that you would submit to SBTi for validation and disclose under IFRS S2 Para 33–36.</t>
        </is>
      </c>
      <c r="B55" s="373" t="n"/>
      <c r="M55" s="225" t="n"/>
    </row>
    <row r="56" ht="19.8" customHeight="1" s="107">
      <c r="A56" s="433" t="n"/>
      <c r="B56" s="225" t="n"/>
      <c r="C56" s="225" t="n"/>
      <c r="D56" s="225" t="n"/>
      <c r="E56" s="225" t="n"/>
      <c r="F56" s="225" t="n"/>
      <c r="G56" s="225" t="n"/>
      <c r="H56" s="225" t="n"/>
      <c r="I56" s="225" t="n"/>
      <c r="J56" s="225" t="n"/>
      <c r="K56" s="225" t="n"/>
      <c r="L56" s="225" t="n"/>
      <c r="M56" s="225" t="n"/>
    </row>
    <row r="57" ht="19.8" customHeight="1" s="107">
      <c r="A57" s="224" t="inlineStr">
        <is>
          <t>DATA — SBTi pathway anchors (provided)</t>
        </is>
      </c>
    </row>
    <row r="58" ht="19.8" customHeight="1" s="107">
      <c r="A58" s="435" t="inlineStr">
        <is>
          <t>Anchor</t>
        </is>
      </c>
      <c r="B58" s="377" t="inlineStr">
        <is>
          <t>Value</t>
        </is>
      </c>
      <c r="C58" s="377" t="inlineStr">
        <is>
          <t>Unit</t>
        </is>
      </c>
      <c r="D58" s="379" t="inlineStr">
        <is>
          <t>Source</t>
        </is>
      </c>
      <c r="E58" s="225" t="n"/>
      <c r="F58" s="225" t="n"/>
      <c r="G58" s="225" t="n"/>
      <c r="H58" s="225" t="n"/>
      <c r="I58" s="225" t="n"/>
      <c r="J58" s="225" t="n"/>
      <c r="K58" s="225" t="n"/>
      <c r="L58" s="225" t="n"/>
      <c r="M58" s="225" t="n"/>
    </row>
    <row r="59" ht="59.4" customHeight="1" s="107">
      <c r="A59" s="271" t="inlineStr">
        <is>
          <t>SBTi 1.5°C ACA — S1+2 contraction rate</t>
        </is>
      </c>
      <c r="B59" s="561" t="n">
        <v>0.042</v>
      </c>
      <c r="C59" s="248" t="inlineStr">
        <is>
          <t>% per year</t>
        </is>
      </c>
      <c r="D59" s="249" t="inlineStr">
        <is>
          <t>SBTi Corporate Net-Zero Standard v2.0</t>
        </is>
      </c>
      <c r="E59" s="225" t="n"/>
      <c r="F59" s="225" t="n"/>
      <c r="G59" s="225" t="n"/>
      <c r="H59" s="225" t="n"/>
      <c r="I59" s="225" t="n"/>
      <c r="J59" s="225" t="n"/>
      <c r="K59" s="225" t="n"/>
      <c r="L59" s="225" t="n"/>
      <c r="M59" s="225" t="n"/>
    </row>
    <row r="60" ht="39.6" customHeight="1" s="107">
      <c r="A60" s="271" t="inlineStr">
        <is>
          <t>SBTi Cement pathway — 2030 intensity</t>
        </is>
      </c>
      <c r="B60" s="263" t="n">
        <v>460</v>
      </c>
      <c r="C60" s="248" t="inlineStr">
        <is>
          <t>kgCO₂e/t cementitious</t>
        </is>
      </c>
      <c r="D60" s="249" t="inlineStr">
        <is>
          <t>SBTi Cement v1.0 / IEA NZE</t>
        </is>
      </c>
      <c r="E60" s="225" t="n"/>
      <c r="F60" s="225" t="n"/>
      <c r="G60" s="225" t="n"/>
      <c r="H60" s="225" t="n"/>
      <c r="I60" s="225" t="n"/>
      <c r="J60" s="225" t="n"/>
      <c r="K60" s="225" t="n"/>
      <c r="L60" s="225" t="n"/>
      <c r="M60" s="225" t="n"/>
    </row>
    <row r="61" ht="39.6" customHeight="1" s="107">
      <c r="A61" s="271" t="inlineStr">
        <is>
          <t>SBTi Cement pathway — 2050 endpoint</t>
        </is>
      </c>
      <c r="B61" s="263" t="n">
        <v>175</v>
      </c>
      <c r="C61" s="248" t="inlineStr">
        <is>
          <t>kgCO₂e/t cementitious</t>
        </is>
      </c>
      <c r="D61" s="249" t="inlineStr">
        <is>
          <t>SBTi Cement v1.0 / GCCA</t>
        </is>
      </c>
      <c r="E61" s="225" t="n"/>
      <c r="F61" s="225" t="n"/>
      <c r="G61" s="225" t="n"/>
      <c r="H61" s="225" t="n"/>
      <c r="I61" s="225" t="n"/>
      <c r="J61" s="225" t="n"/>
      <c r="K61" s="225" t="n"/>
      <c r="L61" s="225" t="n"/>
      <c r="M61" s="225" t="n"/>
    </row>
    <row r="62" ht="39.6" customHeight="1" s="107">
      <c r="A62" s="271" t="inlineStr">
        <is>
          <t>Scope 3 contraction rate (near-term)</t>
        </is>
      </c>
      <c r="B62" s="561" t="n">
        <v>0.025</v>
      </c>
      <c r="C62" s="248" t="inlineStr">
        <is>
          <t>% per year</t>
        </is>
      </c>
      <c r="D62" s="249" t="inlineStr">
        <is>
          <t>SBTi Net-Zero</t>
        </is>
      </c>
      <c r="E62" s="225" t="n"/>
      <c r="F62" s="225" t="n"/>
      <c r="G62" s="225" t="n"/>
      <c r="H62" s="225" t="n"/>
      <c r="I62" s="225" t="n"/>
      <c r="J62" s="225" t="n"/>
      <c r="K62" s="225" t="n"/>
      <c r="L62" s="225" t="n"/>
      <c r="M62" s="225" t="n"/>
    </row>
    <row r="63" ht="39.6" customHeight="1" s="107">
      <c r="A63" s="222" t="inlineStr">
        <is>
          <t>Renewable electricity target (RE100)</t>
        </is>
      </c>
      <c r="B63" s="384" t="n">
        <v>1</v>
      </c>
      <c r="C63" s="149" t="inlineStr">
        <is>
          <t>% of MWh</t>
        </is>
      </c>
      <c r="D63" s="223" t="inlineStr">
        <is>
          <t>RE100 Technical Criteria</t>
        </is>
      </c>
      <c r="E63" s="225" t="n"/>
      <c r="F63" s="225" t="n"/>
      <c r="G63" s="225" t="n"/>
      <c r="H63" s="225" t="n"/>
      <c r="I63" s="225" t="n"/>
      <c r="J63" s="225" t="n"/>
      <c r="K63" s="225" t="n"/>
      <c r="L63" s="225" t="n"/>
      <c r="M63" s="225" t="n"/>
    </row>
    <row r="64" ht="19.8" customHeight="1" s="107">
      <c r="A64" s="433" t="n"/>
      <c r="B64" s="225" t="n"/>
      <c r="C64" s="225" t="n"/>
      <c r="D64" s="225" t="n"/>
      <c r="E64" s="225" t="n"/>
      <c r="F64" s="225" t="n"/>
      <c r="G64" s="225" t="n"/>
      <c r="H64" s="225" t="n"/>
      <c r="I64" s="225" t="n"/>
      <c r="J64" s="225" t="n"/>
      <c r="K64" s="225" t="n"/>
      <c r="L64" s="225" t="n"/>
      <c r="M64" s="225" t="n"/>
    </row>
    <row r="65" ht="24" customHeight="1" s="107" thickBot="1">
      <c r="A65" s="422" t="inlineStr">
        <is>
          <t>STEP-BY-STEP TARGET CALCULATION WORKSHEET (complete this before the answer grid)</t>
        </is>
      </c>
    </row>
    <row r="66" ht="20.4" customHeight="1" s="107" thickTop="1">
      <c r="A66" s="439" t="inlineStr">
        <is>
          <t>Step</t>
        </is>
      </c>
      <c r="B66" s="425" t="inlineStr">
        <is>
          <t>Calculation</t>
        </is>
      </c>
      <c r="C66" s="425" t="inlineStr">
        <is>
          <t>Inputs you need</t>
        </is>
      </c>
      <c r="D66" s="425" t="inlineStr">
        <is>
          <t>Formula</t>
        </is>
      </c>
      <c r="E66" s="425" t="inlineStr">
        <is>
          <t>Your working</t>
        </is>
      </c>
      <c r="F66" s="425" t="inlineStr">
        <is>
          <t>Result</t>
        </is>
      </c>
      <c r="G66" s="426" t="inlineStr">
        <is>
          <t>Notes / Para ref.</t>
        </is>
      </c>
      <c r="H66" s="225" t="n"/>
      <c r="I66" s="225" t="n"/>
      <c r="J66" s="225" t="n"/>
      <c r="K66" s="225" t="n"/>
      <c r="L66" s="225" t="n"/>
      <c r="M66" s="225" t="n"/>
    </row>
    <row r="67" ht="39.6" customHeight="1" s="107">
      <c r="A67" s="440" t="inlineStr">
        <is>
          <t>S1</t>
        </is>
      </c>
      <c r="B67" s="427" t="inlineStr">
        <is>
          <t>ACA exponent factor (n years)</t>
        </is>
      </c>
      <c r="C67" s="427" t="inlineStr">
        <is>
          <t>n = 10 (2020→2030)</t>
        </is>
      </c>
      <c r="D67" s="427" t="inlineStr">
        <is>
          <t>(1 − r)^n with r=4.2%</t>
        </is>
      </c>
      <c r="E67" s="427" t="n"/>
      <c r="F67" s="428" t="n"/>
      <c r="G67" s="429" t="inlineStr">
        <is>
          <t>Reusable across T.1 and T.7</t>
        </is>
      </c>
      <c r="H67" s="225" t="n"/>
      <c r="I67" s="225" t="n"/>
      <c r="J67" s="225" t="n"/>
      <c r="K67" s="225" t="n"/>
      <c r="L67" s="225" t="n"/>
      <c r="M67" s="225" t="n"/>
    </row>
    <row r="68" ht="39.6" customHeight="1" s="107">
      <c r="A68" s="441" t="inlineStr">
        <is>
          <t>S2</t>
        </is>
      </c>
      <c r="B68" s="248" t="inlineStr">
        <is>
          <t>T.1 — Scope 1+2 absolute target 2030</t>
        </is>
      </c>
      <c r="C68" s="248" t="inlineStr">
        <is>
          <t>Base S1+2 (from C39)</t>
        </is>
      </c>
      <c r="D68" s="248" t="inlineStr">
        <is>
          <t>Base × (1−4.2%)^10</t>
        </is>
      </c>
      <c r="E68" s="246" t="n"/>
      <c r="F68" s="385" t="n"/>
      <c r="G68" s="249" t="inlineStr">
        <is>
          <t>ACA, Para 36(c) gross</t>
        </is>
      </c>
      <c r="H68" s="225" t="n"/>
      <c r="I68" s="225" t="n"/>
      <c r="J68" s="225" t="n"/>
      <c r="K68" s="225" t="n"/>
      <c r="L68" s="225" t="n"/>
      <c r="M68" s="225" t="n"/>
    </row>
    <row r="69" ht="59.4" customHeight="1" s="107">
      <c r="A69" s="440" t="inlineStr">
        <is>
          <t>S3</t>
        </is>
      </c>
      <c r="B69" s="427" t="inlineStr">
        <is>
          <t>T.1 — % reduction implied</t>
        </is>
      </c>
      <c r="C69" s="427" t="inlineStr">
        <is>
          <t>S2 result ÷ base</t>
        </is>
      </c>
      <c r="D69" s="427" t="inlineStr">
        <is>
          <t>1 − (target/base)</t>
        </is>
      </c>
      <c r="E69" s="427" t="n"/>
      <c r="F69" s="562" t="n"/>
      <c r="G69" s="429" t="inlineStr">
        <is>
          <t>Should approximate 35–40%</t>
        </is>
      </c>
      <c r="H69" s="225" t="n"/>
      <c r="I69" s="225" t="n"/>
      <c r="J69" s="225" t="n"/>
      <c r="K69" s="225" t="n"/>
      <c r="L69" s="225" t="n"/>
      <c r="M69" s="225" t="n"/>
    </row>
    <row r="70" ht="19.8" customHeight="1" s="107">
      <c r="A70" s="441" t="inlineStr">
        <is>
          <t>S4</t>
        </is>
      </c>
      <c r="B70" s="248" t="inlineStr">
        <is>
          <t>T.2 — SDA pathway target value 2030</t>
        </is>
      </c>
      <c r="C70" s="248" t="inlineStr">
        <is>
          <t>Sector pathway</t>
        </is>
      </c>
      <c r="D70" s="423" t="inlineStr">
        <is>
          <t>= 460 (given)</t>
        </is>
      </c>
      <c r="E70" s="246" t="inlineStr">
        <is>
          <t>Given</t>
        </is>
      </c>
      <c r="F70" s="385" t="n">
        <v>460</v>
      </c>
      <c r="G70" s="249" t="inlineStr">
        <is>
          <t>SBTi Cement v1.0</t>
        </is>
      </c>
      <c r="H70" s="225" t="n"/>
      <c r="I70" s="225" t="n"/>
      <c r="J70" s="225" t="n"/>
      <c r="K70" s="225" t="n"/>
      <c r="L70" s="225" t="n"/>
      <c r="M70" s="225" t="n"/>
    </row>
    <row r="71" ht="59.4" customHeight="1" s="107">
      <c r="A71" s="440" t="inlineStr">
        <is>
          <t>S5</t>
        </is>
      </c>
      <c r="B71" s="427" t="inlineStr">
        <is>
          <t>T.2 — % reduction implied vs baseline intensity</t>
        </is>
      </c>
      <c r="C71" s="427" t="inlineStr">
        <is>
          <t>Base intensity (from C40)</t>
        </is>
      </c>
      <c r="D71" s="427" t="inlineStr">
        <is>
          <t>1 − (460 / base intensity)</t>
        </is>
      </c>
      <c r="E71" s="427" t="n"/>
      <c r="F71" s="562" t="n"/>
      <c r="G71" s="429" t="inlineStr">
        <is>
          <t>If base intensity &gt; 460, % is positive</t>
        </is>
      </c>
      <c r="H71" s="225" t="n"/>
      <c r="I71" s="225" t="n"/>
      <c r="J71" s="225" t="n"/>
      <c r="K71" s="225" t="n"/>
      <c r="L71" s="225" t="n"/>
      <c r="M71" s="225" t="n"/>
    </row>
    <row r="72" ht="59.4" customHeight="1" s="107">
      <c r="A72" s="441" t="inlineStr">
        <is>
          <t>S6</t>
        </is>
      </c>
      <c r="B72" s="248" t="inlineStr">
        <is>
          <t>T.3 — Scope 1 / t clinker reduction</t>
        </is>
      </c>
      <c r="C72" s="248" t="inlineStr">
        <is>
          <t>Base from C41</t>
        </is>
      </c>
      <c r="D72" s="248" t="inlineStr">
        <is>
          <t>1 − (670 / base clinker intensity)</t>
        </is>
      </c>
      <c r="E72" s="246" t="n"/>
      <c r="F72" s="563" t="n"/>
      <c r="G72" s="249" t="inlineStr">
        <is>
          <t>SDA pathway 2030 = 670 kgCO₂/t clinker</t>
        </is>
      </c>
      <c r="H72" s="225" t="n"/>
      <c r="I72" s="225" t="n"/>
      <c r="J72" s="225" t="n"/>
      <c r="K72" s="225" t="n"/>
      <c r="L72" s="225" t="n"/>
      <c r="M72" s="225" t="n"/>
    </row>
    <row r="73" ht="59.4" customHeight="1" s="107">
      <c r="A73" s="440" t="inlineStr">
        <is>
          <t>S7</t>
        </is>
      </c>
      <c r="B73" s="427" t="inlineStr">
        <is>
          <t>T.4 — Clinker / cement ratio reduction</t>
        </is>
      </c>
      <c r="C73" s="427" t="inlineStr">
        <is>
          <t>Base from C42</t>
        </is>
      </c>
      <c r="D73" s="427" t="inlineStr">
        <is>
          <t>1 − (0.65 / base ratio)</t>
        </is>
      </c>
      <c r="E73" s="427" t="n"/>
      <c r="F73" s="562" t="n"/>
      <c r="G73" s="429" t="inlineStr">
        <is>
          <t>GCCA Concrete Future 2030 = 0.65</t>
        </is>
      </c>
      <c r="H73" s="225" t="n"/>
      <c r="I73" s="225" t="n"/>
      <c r="J73" s="225" t="n"/>
      <c r="K73" s="225" t="n"/>
      <c r="L73" s="225" t="n"/>
      <c r="M73" s="225" t="n"/>
    </row>
    <row r="74" ht="39.6" customHeight="1" s="107">
      <c r="A74" s="441" t="inlineStr">
        <is>
          <t>S8</t>
        </is>
      </c>
      <c r="B74" s="248" t="inlineStr">
        <is>
          <t>T.5 — RE share gap</t>
        </is>
      </c>
      <c r="C74" s="248" t="inlineStr">
        <is>
          <t>Base = 0%</t>
        </is>
      </c>
      <c r="D74" s="248" t="inlineStr">
        <is>
          <t>100% − 0% = 100pp</t>
        </is>
      </c>
      <c r="E74" s="246" t="inlineStr">
        <is>
          <t>RE100 by 2027</t>
        </is>
      </c>
      <c r="F74" s="388" t="n">
        <v>1</v>
      </c>
      <c r="G74" s="249" t="inlineStr">
        <is>
          <t>Full conversion required</t>
        </is>
      </c>
      <c r="H74" s="225" t="n"/>
      <c r="I74" s="225" t="n"/>
      <c r="J74" s="225" t="n"/>
      <c r="K74" s="225" t="n"/>
      <c r="L74" s="225" t="n"/>
      <c r="M74" s="225" t="n"/>
    </row>
    <row r="75" ht="19.8" customHeight="1" s="107">
      <c r="A75" s="440" t="inlineStr">
        <is>
          <t>S9</t>
        </is>
      </c>
      <c r="B75" s="427" t="inlineStr">
        <is>
          <t>T.6 — Scope 3 exponent factor (n=10)</t>
        </is>
      </c>
      <c r="C75" s="427" t="inlineStr">
        <is>
          <t>r = 2.5%</t>
        </is>
      </c>
      <c r="D75" s="427" t="inlineStr">
        <is>
          <t>(1 − 0.025)^10</t>
        </is>
      </c>
      <c r="E75" s="427" t="n"/>
      <c r="F75" s="428" t="n"/>
      <c r="G75" s="429" t="inlineStr">
        <is>
          <t>Should be ~0.776</t>
        </is>
      </c>
      <c r="H75" s="225" t="n"/>
      <c r="I75" s="225" t="n"/>
      <c r="J75" s="225" t="n"/>
      <c r="K75" s="225" t="n"/>
      <c r="L75" s="225" t="n"/>
      <c r="M75" s="225" t="n"/>
    </row>
    <row r="76" ht="39.6" customHeight="1" s="107">
      <c r="A76" s="441" t="inlineStr">
        <is>
          <t>S10</t>
        </is>
      </c>
      <c r="B76" s="248" t="inlineStr">
        <is>
          <t>T.6 — Scope 3 target 2030 (absolute)</t>
        </is>
      </c>
      <c r="C76" s="248" t="inlineStr">
        <is>
          <t>Base = 8,200,000 tCO₂e</t>
        </is>
      </c>
      <c r="D76" s="248" t="inlineStr">
        <is>
          <t>8,200,000 × S9 factor</t>
        </is>
      </c>
      <c r="E76" s="246" t="n"/>
      <c r="F76" s="385" t="n"/>
      <c r="G76" s="249" t="inlineStr">
        <is>
          <t>ACA 2.5% pathway</t>
        </is>
      </c>
      <c r="H76" s="225" t="n"/>
      <c r="I76" s="225" t="n"/>
      <c r="J76" s="225" t="n"/>
      <c r="K76" s="225" t="n"/>
      <c r="L76" s="225" t="n"/>
      <c r="M76" s="225" t="n"/>
    </row>
    <row r="77" ht="39.6" customHeight="1" s="107">
      <c r="A77" s="440" t="inlineStr">
        <is>
          <t>S11</t>
        </is>
      </c>
      <c r="B77" s="427" t="inlineStr">
        <is>
          <t>T.6 — % reduction by 2030</t>
        </is>
      </c>
      <c r="C77" s="427" t="inlineStr">
        <is>
          <t>From S10 / base</t>
        </is>
      </c>
      <c r="D77" s="427" t="inlineStr">
        <is>
          <t>1 − (target/base)</t>
        </is>
      </c>
      <c r="E77" s="427" t="n"/>
      <c r="F77" s="562" t="n"/>
      <c r="G77" s="429" t="inlineStr">
        <is>
          <t>Approximately 22–23%</t>
        </is>
      </c>
      <c r="H77" s="225" t="n"/>
      <c r="I77" s="225" t="n"/>
      <c r="J77" s="225" t="n"/>
      <c r="K77" s="225" t="n"/>
      <c r="L77" s="225" t="n"/>
      <c r="M77" s="225" t="n"/>
    </row>
    <row r="78" ht="39.6" customHeight="1" s="107">
      <c r="A78" s="441" t="inlineStr">
        <is>
          <t>S12</t>
        </is>
      </c>
      <c r="B78" s="248" t="inlineStr">
        <is>
          <t>T.7 — Net-zero 2050: max gross residual</t>
        </is>
      </c>
      <c r="C78" s="248" t="inlineStr">
        <is>
          <t>Base from C39</t>
        </is>
      </c>
      <c r="D78" s="248" t="inlineStr">
        <is>
          <t>Base × 10% (max residual)</t>
        </is>
      </c>
      <c r="E78" s="246" t="n"/>
      <c r="F78" s="385" t="n"/>
      <c r="G78" s="249" t="inlineStr">
        <is>
          <t>SBTi Net-Zero Standard 4.2</t>
        </is>
      </c>
      <c r="H78" s="225" t="n"/>
      <c r="I78" s="225" t="n"/>
      <c r="J78" s="225" t="n"/>
      <c r="K78" s="225" t="n"/>
      <c r="L78" s="225" t="n"/>
      <c r="M78" s="225" t="n"/>
    </row>
    <row r="79" ht="79.2" customHeight="1" s="107">
      <c r="A79" s="440" t="inlineStr">
        <is>
          <t>S13</t>
        </is>
      </c>
      <c r="B79" s="427" t="inlineStr">
        <is>
          <t>T.7 — Removals needed by 2050</t>
        </is>
      </c>
      <c r="C79" s="427" t="inlineStr">
        <is>
          <t>From S12</t>
        </is>
      </c>
      <c r="D79" s="431" t="inlineStr">
        <is>
          <t>= S12 (must equal residual)</t>
        </is>
      </c>
      <c r="E79" s="427" t="n"/>
      <c r="F79" s="432" t="n"/>
      <c r="G79" s="429" t="inlineStr">
        <is>
          <t>Durable removals (Verra VCS, Puro.earth, ICVCM CCP)</t>
        </is>
      </c>
      <c r="H79" s="225" t="n"/>
      <c r="I79" s="225" t="n"/>
      <c r="J79" s="225" t="n"/>
      <c r="K79" s="225" t="n"/>
      <c r="L79" s="225" t="n"/>
      <c r="M79" s="225" t="n"/>
    </row>
    <row r="80" ht="79.2" customHeight="1" s="107">
      <c r="A80" s="441" t="inlineStr">
        <is>
          <t>S14</t>
        </is>
      </c>
      <c r="B80" s="248" t="inlineStr">
        <is>
          <t>Linear interim milestone — 2026 (4 yrs into period)</t>
        </is>
      </c>
      <c r="C80" s="248" t="inlineStr">
        <is>
          <t>Base + S2</t>
        </is>
      </c>
      <c r="D80" s="248" t="inlineStr">
        <is>
          <t>Base − (Base − Target) × (2026−2020)/(2030−2020)</t>
        </is>
      </c>
      <c r="E80" s="246" t="n"/>
      <c r="F80" s="385" t="n"/>
      <c r="G80" s="249" t="inlineStr">
        <is>
          <t>Para 33(f) interim milestone</t>
        </is>
      </c>
      <c r="H80" s="225" t="n"/>
      <c r="I80" s="225" t="n"/>
      <c r="J80" s="225" t="n"/>
      <c r="K80" s="225" t="n"/>
      <c r="L80" s="225" t="n"/>
      <c r="M80" s="225" t="n"/>
    </row>
    <row r="81" ht="39.6" customHeight="1" s="107">
      <c r="A81" s="440" t="inlineStr">
        <is>
          <t>S15</t>
        </is>
      </c>
      <c r="B81" s="427" t="inlineStr">
        <is>
          <t>Annual contraction — absolute tCO₂e per year (linear)</t>
        </is>
      </c>
      <c r="C81" s="427" t="inlineStr">
        <is>
          <t>Base, Target, n=10</t>
        </is>
      </c>
      <c r="D81" s="427" t="inlineStr">
        <is>
          <t>(Base − Target) / 10</t>
        </is>
      </c>
      <c r="E81" s="427" t="n"/>
      <c r="F81" s="432" t="n"/>
      <c r="G81" s="429" t="inlineStr">
        <is>
          <t>Useful for capex sequencing</t>
        </is>
      </c>
      <c r="H81" s="225" t="n"/>
      <c r="I81" s="225" t="n"/>
      <c r="J81" s="225" t="n"/>
      <c r="K81" s="225" t="n"/>
      <c r="L81" s="225" t="n"/>
      <c r="M81" s="225" t="n"/>
    </row>
    <row r="82" ht="59.4" customHeight="1" s="107">
      <c r="A82" s="442" t="inlineStr">
        <is>
          <t>S16</t>
        </is>
      </c>
      <c r="B82" s="149" t="inlineStr">
        <is>
          <t>Sense-check — does the absolute target (S2) reduce intensity to 460 if production stays flat?</t>
        </is>
      </c>
      <c r="C82" s="149" t="inlineStr">
        <is>
          <t>S2 result, cement tonnes</t>
        </is>
      </c>
      <c r="D82" s="149" t="inlineStr">
        <is>
          <t>(S2 × 1000) / 1,450,000</t>
        </is>
      </c>
      <c r="E82" s="251" t="n"/>
      <c r="F82" s="424" t="n"/>
      <c r="G82" s="223" t="inlineStr">
        <is>
          <t>Reconciles ACA (T.1) to SDA (T.2)</t>
        </is>
      </c>
      <c r="H82" s="225" t="n"/>
      <c r="I82" s="225" t="n"/>
      <c r="J82" s="225" t="n"/>
      <c r="K82" s="225" t="n"/>
      <c r="L82" s="225" t="n"/>
      <c r="M82" s="225" t="n"/>
    </row>
    <row r="83" ht="19.8" customHeight="1" s="107">
      <c r="A83" s="224" t="inlineStr">
        <is>
          <t>ANSWER GRID — NovaCore 2030 targets</t>
        </is>
      </c>
    </row>
    <row r="84" ht="39.6" customHeight="1" s="107">
      <c r="A84" s="435" t="inlineStr">
        <is>
          <t>Ref</t>
        </is>
      </c>
      <c r="B84" s="377" t="inlineStr">
        <is>
          <t>Target</t>
        </is>
      </c>
      <c r="C84" s="377" t="inlineStr">
        <is>
          <t>Base 2020</t>
        </is>
      </c>
      <c r="D84" s="378" t="inlineStr">
        <is>
          <t>Target value 2030</t>
        </is>
      </c>
      <c r="E84" s="378" t="inlineStr">
        <is>
          <t>% reduction</t>
        </is>
      </c>
      <c r="F84" s="377" t="inlineStr">
        <is>
          <t>Method</t>
        </is>
      </c>
      <c r="G84" s="377" t="inlineStr">
        <is>
          <t>Para 33–36 disclosure note</t>
        </is>
      </c>
      <c r="H84" s="377" t="n"/>
      <c r="I84" s="377" t="n"/>
      <c r="J84" s="377" t="n"/>
      <c r="K84" s="377" t="n"/>
      <c r="L84" s="377" t="n"/>
      <c r="M84" s="379" t="inlineStr">
        <is>
          <t>ACTIONS — management commitments needed</t>
        </is>
      </c>
    </row>
    <row r="85" ht="59.4" customHeight="1" s="107">
      <c r="A85" s="436" t="inlineStr">
        <is>
          <t>T.1</t>
        </is>
      </c>
      <c r="B85" s="248" t="inlineStr">
        <is>
          <t>Scope 1+2 absolute (ACA)</t>
        </is>
      </c>
      <c r="C85" s="272">
        <f>C39</f>
        <v/>
      </c>
      <c r="D85" s="385" t="n"/>
      <c r="E85" s="563" t="n"/>
      <c r="F85" s="248" t="inlineStr">
        <is>
          <t>ACA 4.2% p.a.</t>
        </is>
      </c>
      <c r="G85" s="248" t="inlineStr">
        <is>
          <t>Gross, S1+S2 market, CO₂/CH₄/N₂O</t>
        </is>
      </c>
      <c r="H85" s="248" t="n"/>
      <c r="I85" s="248" t="n"/>
      <c r="J85" s="248" t="n"/>
      <c r="K85" s="248" t="n"/>
      <c r="L85" s="248" t="n"/>
      <c r="M85" s="380" t="n"/>
    </row>
    <row r="86" ht="39.6" customHeight="1" s="107">
      <c r="A86" s="436" t="inlineStr">
        <is>
          <t>T.2</t>
        </is>
      </c>
      <c r="B86" s="248" t="inlineStr">
        <is>
          <t>Scope 1+2 intensity (SDA)</t>
        </is>
      </c>
      <c r="C86" s="272">
        <f>C40</f>
        <v/>
      </c>
      <c r="D86" s="385" t="n"/>
      <c r="E86" s="563" t="n"/>
      <c r="F86" s="248" t="inlineStr">
        <is>
          <t>SDA, sector pathway</t>
        </is>
      </c>
      <c r="G86" s="248" t="inlineStr">
        <is>
          <t>kgCO₂e/t cementitious</t>
        </is>
      </c>
      <c r="H86" s="248" t="n"/>
      <c r="I86" s="248" t="n"/>
      <c r="J86" s="248" t="n"/>
      <c r="K86" s="248" t="n"/>
      <c r="L86" s="248" t="n"/>
      <c r="M86" s="380" t="n"/>
    </row>
    <row r="87" ht="39.6" customHeight="1" s="107">
      <c r="A87" s="436" t="inlineStr">
        <is>
          <t>T.3</t>
        </is>
      </c>
      <c r="B87" s="248" t="inlineStr">
        <is>
          <t>Scope 1 / t clinker (process)</t>
        </is>
      </c>
      <c r="C87" s="272">
        <f>C41</f>
        <v/>
      </c>
      <c r="D87" s="385" t="n"/>
      <c r="E87" s="563" t="n"/>
      <c r="F87" s="248" t="inlineStr">
        <is>
          <t>SDA</t>
        </is>
      </c>
      <c r="G87" s="248" t="inlineStr">
        <is>
          <t>kgCO₂/t clinker; IEA NZE</t>
        </is>
      </c>
      <c r="H87" s="248" t="n"/>
      <c r="I87" s="248" t="n"/>
      <c r="J87" s="248" t="n"/>
      <c r="K87" s="248" t="n"/>
      <c r="L87" s="248" t="n"/>
      <c r="M87" s="380" t="n"/>
    </row>
    <row r="88" ht="39.6" customHeight="1" s="107">
      <c r="A88" s="436" t="inlineStr">
        <is>
          <t>T.4</t>
        </is>
      </c>
      <c r="B88" s="248" t="inlineStr">
        <is>
          <t>Clinker / cement ratio</t>
        </is>
      </c>
      <c r="C88" s="564">
        <f>C42</f>
        <v/>
      </c>
      <c r="D88" s="563" t="n"/>
      <c r="E88" s="563" t="n"/>
      <c r="F88" s="248" t="inlineStr">
        <is>
          <t>Lever (SCM substitution)</t>
        </is>
      </c>
      <c r="G88" s="248" t="inlineStr">
        <is>
          <t>GCCA Concrete Future 2030</t>
        </is>
      </c>
      <c r="H88" s="248" t="n"/>
      <c r="I88" s="248" t="n"/>
      <c r="J88" s="248" t="n"/>
      <c r="K88" s="248" t="n"/>
      <c r="L88" s="248" t="n"/>
      <c r="M88" s="380" t="n"/>
    </row>
    <row r="89" ht="19.8" customHeight="1" s="107">
      <c r="A89" s="436" t="inlineStr">
        <is>
          <t>T.5</t>
        </is>
      </c>
      <c r="B89" s="248" t="inlineStr">
        <is>
          <t>Renewable electricity share</t>
        </is>
      </c>
      <c r="C89" s="387" t="n">
        <v>0</v>
      </c>
      <c r="D89" s="388" t="n"/>
      <c r="E89" s="388" t="n"/>
      <c r="F89" s="248" t="inlineStr">
        <is>
          <t>RE100</t>
        </is>
      </c>
      <c r="G89" s="248" t="inlineStr">
        <is>
          <t>By 2027 ideally</t>
        </is>
      </c>
      <c r="H89" s="248" t="n"/>
      <c r="I89" s="248" t="n"/>
      <c r="J89" s="248" t="n"/>
      <c r="K89" s="248" t="n"/>
      <c r="L89" s="248" t="n"/>
      <c r="M89" s="380" t="n"/>
    </row>
    <row r="90" ht="59.4" customHeight="1" s="107">
      <c r="A90" s="436" t="inlineStr">
        <is>
          <t>T.6</t>
        </is>
      </c>
      <c r="B90" s="248" t="inlineStr">
        <is>
          <t>Scope 3 absolute (Cat 1+4) — illustrative</t>
        </is>
      </c>
      <c r="C90" s="263" t="n">
        <v>8200000</v>
      </c>
      <c r="D90" s="385" t="n"/>
      <c r="E90" s="563" t="n"/>
      <c r="F90" s="248" t="inlineStr">
        <is>
          <t>ACA 2.5% p.a.</t>
        </is>
      </c>
      <c r="G90" s="248" t="inlineStr">
        <is>
          <t>Supplier engagement 67% by spend</t>
        </is>
      </c>
      <c r="H90" s="248" t="n"/>
      <c r="I90" s="248" t="n"/>
      <c r="J90" s="248" t="n"/>
      <c r="K90" s="248" t="n"/>
      <c r="L90" s="248" t="n"/>
      <c r="M90" s="380" t="n"/>
    </row>
    <row r="91" ht="39.6" customHeight="1" s="107">
      <c r="A91" s="437" t="inlineStr">
        <is>
          <t>T.7</t>
        </is>
      </c>
      <c r="B91" s="149" t="inlineStr">
        <is>
          <t>Net-zero (2050) — max residual</t>
        </is>
      </c>
      <c r="C91" s="275">
        <f>C39</f>
        <v/>
      </c>
      <c r="D91" s="389" t="n"/>
      <c r="E91" s="390" t="n">
        <v>0.9</v>
      </c>
      <c r="F91" s="149" t="inlineStr">
        <is>
          <t>≥90% absolute reduction</t>
        </is>
      </c>
      <c r="G91" s="149" t="inlineStr">
        <is>
          <t>Credits cap on residual</t>
        </is>
      </c>
      <c r="H91" s="149" t="n"/>
      <c r="I91" s="149" t="n"/>
      <c r="J91" s="149" t="n"/>
      <c r="K91" s="149" t="n"/>
      <c r="L91" s="149" t="n"/>
      <c r="M91" s="382" t="n"/>
    </row>
    <row r="92" ht="19.8" customHeight="1" s="107">
      <c r="A92" s="433" t="n"/>
      <c r="B92" s="225" t="n"/>
      <c r="C92" s="225" t="n"/>
      <c r="D92" s="225" t="n"/>
      <c r="E92" s="225" t="n"/>
      <c r="F92" s="225" t="n"/>
      <c r="G92" s="225" t="n"/>
      <c r="H92" s="225" t="n"/>
      <c r="I92" s="225" t="n"/>
      <c r="J92" s="225" t="n"/>
      <c r="K92" s="225" t="n"/>
      <c r="L92" s="225" t="n"/>
      <c r="M92" s="225" t="n"/>
    </row>
    <row r="93" ht="19.8" customHeight="1" s="107">
      <c r="A93" s="210" t="inlineStr">
        <is>
          <t>TASKS — Exercise 2</t>
        </is>
      </c>
    </row>
    <row r="94" ht="19.8" customHeight="1" s="107">
      <c r="A94" s="434" t="n">
        <v>2.1</v>
      </c>
      <c r="B94" s="225" t="inlineStr">
        <is>
          <t>T.1 Scope 1+2 absolute (ACA): Use the calculation walkthrough above (S1–S3). Enter the result in D85 and the % in E85.</t>
        </is>
      </c>
      <c r="M94" s="225" t="n"/>
    </row>
    <row r="95" ht="19.8" customHeight="1" s="107">
      <c r="A95" s="434" t="n">
        <v>2.2</v>
      </c>
      <c r="B95" s="225" t="inlineStr">
        <is>
          <t>T.2 Scope 1+2 intensity (SDA): Use steps S4–S5. D86 is pre-filled at 460; enter the implied % reduction in E86.</t>
        </is>
      </c>
      <c r="M95" s="225" t="n"/>
    </row>
    <row r="96" ht="19.8" customHeight="1" s="107">
      <c r="A96" s="434" t="n">
        <v>2.3</v>
      </c>
      <c r="B96" s="225" t="inlineStr">
        <is>
          <t>T.6 Scope 3: Use steps S9–S11. Enter target value in D90 and % reduction in E90.</t>
        </is>
      </c>
      <c r="M96" s="225" t="n"/>
    </row>
    <row r="97" ht="19.8" customHeight="1" s="107">
      <c r="A97" s="434" t="n">
        <v>2.4</v>
      </c>
      <c r="B97" s="225" t="inlineStr">
        <is>
          <t>T.7 Net-zero (2050): Use steps S12–S13. Enter the maximum 2050 residual in D91. The 10% gap is the durable-removals envelope.</t>
        </is>
      </c>
      <c r="M97" s="225" t="n"/>
    </row>
    <row r="98" ht="19.8" customHeight="1" s="107">
      <c r="A98" s="434" t="n">
        <v>2.5</v>
      </c>
      <c r="B98" s="225" t="inlineStr">
        <is>
          <t>ACTIONS column M85:M91: For each target, write ONE management commitment needed to deliver it (capex programme, supplier engagement plan, PPA sign date, etc.).</t>
        </is>
      </c>
      <c r="M98" s="225" t="n"/>
    </row>
    <row r="99" ht="19.8" customHeight="1" s="107">
      <c r="A99" s="434" t="n">
        <v>2.6</v>
      </c>
      <c r="B99" s="225" t="inlineStr">
        <is>
          <t>Discussion: SBTi Cement v1.0 mandates SDA for intensity. Why would NovaCore disclose BOTH absolute (T.1) and intensity (T.2) targets? (Reference: IFRS S2 Para 36(c) — net target requires paired gross target.)</t>
        </is>
      </c>
      <c r="M99" s="225" t="n"/>
    </row>
    <row r="100" ht="19.8" customHeight="1" s="107">
      <c r="A100" s="438" t="inlineStr">
        <is>
          <t>GUIDANCE</t>
        </is>
      </c>
      <c r="B100" s="242" t="inlineStr">
        <is>
          <t>ACA formula: Target_2030 = Base × (1−r)^10 where r = 4.2% (S1+2) or 2.5% (S3). SDA: target is pre-fixed by the sector pathway; you compute the % reduction vs your specific baseline. Net-zero: cap residual at ≤10% of base. Para 36(c) requires BOTH gross and net target where a net target is disclosed. Sense-check S16 should equal SDA target (~460) when production is flat — if it doesn't, ACA and SDA imply different production assumptions.</t>
        </is>
      </c>
      <c r="M100" s="225" t="n"/>
    </row>
    <row r="101" ht="19.8" customHeight="1" s="107">
      <c r="A101" s="433" t="n"/>
      <c r="B101" s="225" t="n"/>
      <c r="C101" s="225" t="n"/>
      <c r="D101" s="225" t="n"/>
      <c r="E101" s="225" t="n"/>
      <c r="F101" s="225" t="n"/>
      <c r="G101" s="225" t="n"/>
      <c r="H101" s="225" t="n"/>
      <c r="I101" s="225" t="n"/>
      <c r="J101" s="225" t="n"/>
      <c r="K101" s="225" t="n"/>
      <c r="L101" s="225" t="n"/>
      <c r="M101" s="225" t="n"/>
    </row>
    <row r="102" ht="24" customHeight="1" s="107">
      <c r="A102" s="376" t="inlineStr">
        <is>
          <t>EXERCISE 3 — ACTUALS 2022 to 2025 (READ THE TREND)</t>
        </is>
      </c>
    </row>
    <row r="103" ht="19.8" customHeight="1" s="107">
      <c r="A103" s="434" t="inlineStr">
        <is>
          <t>Context: NovaCore reports four years of actuals against the 2020 baseline. Some metrics improve, others worsen. Compute the intensity for each year, identify positive and negative trends, benchmark against the 1.5°C trajectory, and record ACTIONS management should take to close the gap.</t>
        </is>
      </c>
      <c r="B103" s="373" t="n"/>
      <c r="M103" s="225" t="n"/>
    </row>
    <row r="104" ht="19.8" customHeight="1" s="107">
      <c r="A104" s="433" t="n"/>
      <c r="B104" s="225" t="n"/>
      <c r="C104" s="225" t="n"/>
      <c r="D104" s="225" t="n"/>
      <c r="E104" s="225" t="n"/>
      <c r="F104" s="225" t="n"/>
      <c r="G104" s="225" t="n"/>
      <c r="H104" s="225" t="n"/>
      <c r="I104" s="225" t="n"/>
      <c r="J104" s="225" t="n"/>
      <c r="K104" s="225" t="n"/>
      <c r="L104" s="225" t="n"/>
      <c r="M104" s="225" t="n"/>
    </row>
    <row r="105" ht="19.8" customHeight="1" s="107">
      <c r="A105" s="224" t="inlineStr">
        <is>
          <t>DATA — Actuals FY2022–2025 (supplied)</t>
        </is>
      </c>
    </row>
    <row r="106" ht="39.6" customHeight="1" s="107">
      <c r="A106" s="435" t="inlineStr">
        <is>
          <t>Metric</t>
        </is>
      </c>
      <c r="B106" s="377" t="inlineStr">
        <is>
          <t>Unit</t>
        </is>
      </c>
      <c r="C106" s="377" t="inlineStr">
        <is>
          <t>2020 Base</t>
        </is>
      </c>
      <c r="D106" s="377" t="n">
        <v>2022</v>
      </c>
      <c r="E106" s="377" t="n">
        <v>2023</v>
      </c>
      <c r="F106" s="377" t="n">
        <v>2024</v>
      </c>
      <c r="G106" s="377" t="n">
        <v>2025</v>
      </c>
      <c r="H106" s="378" t="inlineStr">
        <is>
          <t>YoY 24→25</t>
        </is>
      </c>
      <c r="I106" s="378" t="inlineStr">
        <is>
          <t>vs 2020</t>
        </is>
      </c>
      <c r="J106" s="377" t="inlineStr">
        <is>
          <t>1.5°C 2025 (linear)</t>
        </is>
      </c>
      <c r="K106" s="378" t="inlineStr">
        <is>
          <t>Gap to trajectory</t>
        </is>
      </c>
      <c r="L106" s="378" t="inlineStr">
        <is>
          <t>Trend</t>
        </is>
      </c>
      <c r="M106" s="379" t="inlineStr">
        <is>
          <t>ACTIONS</t>
        </is>
      </c>
    </row>
    <row r="107" ht="19.8" customHeight="1" s="107">
      <c r="A107" s="436" t="inlineStr">
        <is>
          <t>Scope 1+2 emissions (market)</t>
        </is>
      </c>
      <c r="B107" s="248" t="inlineStr">
        <is>
          <t>tCO₂e</t>
        </is>
      </c>
      <c r="C107" s="272">
        <f>C39</f>
        <v/>
      </c>
      <c r="D107" s="263" t="n">
        <v>1115000</v>
      </c>
      <c r="E107" s="263" t="n">
        <v>1080000</v>
      </c>
      <c r="F107" s="263" t="n">
        <v>1095000</v>
      </c>
      <c r="G107" s="263" t="n">
        <v>1060000</v>
      </c>
      <c r="H107" s="246" t="n"/>
      <c r="I107" s="246" t="n"/>
      <c r="J107" s="272">
        <f>C107*(1-0.042)^5</f>
        <v/>
      </c>
      <c r="K107" s="246" t="n"/>
      <c r="L107" s="246" t="n"/>
      <c r="M107" s="380" t="n"/>
    </row>
    <row r="108" ht="19.8" customHeight="1" s="107">
      <c r="A108" s="436" t="inlineStr">
        <is>
          <t>Scope 3 (Cat 1+4)</t>
        </is>
      </c>
      <c r="B108" s="248" t="inlineStr">
        <is>
          <t>tCO₂e</t>
        </is>
      </c>
      <c r="C108" s="272">
        <f>C90</f>
        <v/>
      </c>
      <c r="D108" s="263" t="n">
        <v>7950000</v>
      </c>
      <c r="E108" s="263" t="n">
        <v>7820000</v>
      </c>
      <c r="F108" s="263" t="n">
        <v>7780000</v>
      </c>
      <c r="G108" s="263" t="n">
        <v>7650000</v>
      </c>
      <c r="H108" s="246" t="n"/>
      <c r="I108" s="246" t="n"/>
      <c r="J108" s="272">
        <f>C108*(1-0.025)^5</f>
        <v/>
      </c>
      <c r="K108" s="246" t="n"/>
      <c r="L108" s="246" t="n"/>
      <c r="M108" s="380" t="n"/>
    </row>
    <row r="109" ht="19.8" customHeight="1" s="107">
      <c r="A109" s="436" t="inlineStr">
        <is>
          <t>Cement production</t>
        </is>
      </c>
      <c r="B109" s="248" t="inlineStr">
        <is>
          <t>tonnes</t>
        </is>
      </c>
      <c r="C109" s="272">
        <f>C29</f>
        <v/>
      </c>
      <c r="D109" s="263" t="n">
        <v>1380000</v>
      </c>
      <c r="E109" s="263" t="n">
        <v>1420000</v>
      </c>
      <c r="F109" s="263" t="n">
        <v>1450000</v>
      </c>
      <c r="G109" s="263" t="n">
        <v>1485000</v>
      </c>
      <c r="H109" s="246" t="n"/>
      <c r="I109" s="246" t="n"/>
      <c r="J109" s="248" t="inlineStr">
        <is>
          <t>n/a</t>
        </is>
      </c>
      <c r="K109" s="248" t="inlineStr">
        <is>
          <t>n/a</t>
        </is>
      </c>
      <c r="L109" s="248" t="inlineStr">
        <is>
          <t>n/a</t>
        </is>
      </c>
      <c r="M109" s="380" t="n"/>
    </row>
    <row r="110" ht="19.8" customHeight="1" s="107">
      <c r="A110" s="436" t="inlineStr">
        <is>
          <t>Clinker production</t>
        </is>
      </c>
      <c r="B110" s="248" t="inlineStr">
        <is>
          <t>tonnes</t>
        </is>
      </c>
      <c r="C110" s="272">
        <f>C30</f>
        <v/>
      </c>
      <c r="D110" s="263" t="n">
        <v>1050000</v>
      </c>
      <c r="E110" s="263" t="n">
        <v>1062000</v>
      </c>
      <c r="F110" s="263" t="n">
        <v>1065000</v>
      </c>
      <c r="G110" s="263" t="n">
        <v>1070000</v>
      </c>
      <c r="H110" s="246" t="n"/>
      <c r="I110" s="246" t="n"/>
      <c r="J110" s="248" t="inlineStr">
        <is>
          <t>n/a</t>
        </is>
      </c>
      <c r="K110" s="248" t="inlineStr">
        <is>
          <t>n/a</t>
        </is>
      </c>
      <c r="L110" s="248" t="inlineStr">
        <is>
          <t>n/a</t>
        </is>
      </c>
      <c r="M110" s="380" t="n"/>
    </row>
    <row r="111" ht="19.8" customHeight="1" s="107">
      <c r="A111" s="436" t="inlineStr">
        <is>
          <t>Renewable electricity</t>
        </is>
      </c>
      <c r="B111" s="248" t="inlineStr">
        <is>
          <t>MWh</t>
        </is>
      </c>
      <c r="C111" s="272" t="n">
        <v>0</v>
      </c>
      <c r="D111" s="263" t="n">
        <v>8500</v>
      </c>
      <c r="E111" s="263" t="n">
        <v>18000</v>
      </c>
      <c r="F111" s="263" t="n">
        <v>31000</v>
      </c>
      <c r="G111" s="263" t="n">
        <v>52000</v>
      </c>
      <c r="H111" s="246" t="n"/>
      <c r="I111" s="246" t="n"/>
      <c r="J111" s="248" t="inlineStr">
        <is>
          <t>n/a</t>
        </is>
      </c>
      <c r="K111" s="248" t="inlineStr">
        <is>
          <t>n/a</t>
        </is>
      </c>
      <c r="L111" s="248" t="inlineStr">
        <is>
          <t>n/a</t>
        </is>
      </c>
      <c r="M111" s="380" t="n"/>
    </row>
    <row r="112" ht="19.8" customHeight="1" s="107">
      <c r="A112" s="436" t="inlineStr">
        <is>
          <t>Total electricity consumption</t>
        </is>
      </c>
      <c r="B112" s="248" t="inlineStr">
        <is>
          <t>MWh</t>
        </is>
      </c>
      <c r="C112" s="272" t="n">
        <v>123150</v>
      </c>
      <c r="D112" s="263" t="n">
        <v>128000</v>
      </c>
      <c r="E112" s="263" t="n">
        <v>134000</v>
      </c>
      <c r="F112" s="263" t="n">
        <v>140000</v>
      </c>
      <c r="G112" s="263" t="n">
        <v>148000</v>
      </c>
      <c r="H112" s="246" t="n"/>
      <c r="I112" s="246" t="n"/>
      <c r="J112" s="248" t="inlineStr">
        <is>
          <t>n/a</t>
        </is>
      </c>
      <c r="K112" s="248" t="inlineStr">
        <is>
          <t>n/a</t>
        </is>
      </c>
      <c r="L112" s="248" t="inlineStr">
        <is>
          <t>n/a</t>
        </is>
      </c>
      <c r="M112" s="380" t="n"/>
    </row>
    <row r="113" ht="19.8" customHeight="1" s="107">
      <c r="A113" s="436" t="inlineStr">
        <is>
          <t>Total energy consumption</t>
        </is>
      </c>
      <c r="B113" s="248" t="inlineStr">
        <is>
          <t>GJ</t>
        </is>
      </c>
      <c r="C113" s="272" t="n">
        <v>5180000</v>
      </c>
      <c r="D113" s="263" t="n">
        <v>5050000</v>
      </c>
      <c r="E113" s="263" t="n">
        <v>5120000</v>
      </c>
      <c r="F113" s="263" t="n">
        <v>5180000</v>
      </c>
      <c r="G113" s="263" t="n">
        <v>5240000</v>
      </c>
      <c r="H113" s="246" t="n"/>
      <c r="I113" s="246" t="n"/>
      <c r="J113" s="248" t="inlineStr">
        <is>
          <t>n/a</t>
        </is>
      </c>
      <c r="K113" s="248" t="inlineStr">
        <is>
          <t>n/a</t>
        </is>
      </c>
      <c r="L113" s="248" t="inlineStr">
        <is>
          <t>n/a</t>
        </is>
      </c>
      <c r="M113" s="380" t="n"/>
    </row>
    <row r="114" ht="19.8" customHeight="1" s="107">
      <c r="A114" s="437" t="inlineStr">
        <is>
          <t>Group revenue</t>
        </is>
      </c>
      <c r="B114" s="149" t="inlineStr">
        <is>
          <t>USD m</t>
        </is>
      </c>
      <c r="C114" s="275">
        <f>C32</f>
        <v/>
      </c>
      <c r="D114" s="276" t="n">
        <v>1850</v>
      </c>
      <c r="E114" s="276" t="n">
        <v>1980</v>
      </c>
      <c r="F114" s="276" t="n">
        <v>2110</v>
      </c>
      <c r="G114" s="276" t="n">
        <v>2260</v>
      </c>
      <c r="H114" s="251" t="n"/>
      <c r="I114" s="251" t="n"/>
      <c r="J114" s="149" t="inlineStr">
        <is>
          <t>n/a</t>
        </is>
      </c>
      <c r="K114" s="149" t="inlineStr">
        <is>
          <t>n/a</t>
        </is>
      </c>
      <c r="L114" s="149" t="inlineStr">
        <is>
          <t>n/a</t>
        </is>
      </c>
      <c r="M114" s="382" t="n"/>
    </row>
    <row r="115" ht="19.8" customHeight="1" s="107">
      <c r="A115" s="433" t="n"/>
      <c r="B115" s="225" t="n"/>
      <c r="C115" s="225" t="n"/>
      <c r="D115" s="225" t="n"/>
      <c r="E115" s="225" t="n"/>
      <c r="F115" s="225" t="n"/>
      <c r="G115" s="225" t="n"/>
      <c r="H115" s="225" t="n"/>
      <c r="I115" s="225" t="n"/>
      <c r="J115" s="225" t="n"/>
      <c r="K115" s="225" t="n"/>
      <c r="L115" s="225" t="n"/>
      <c r="M115" s="225" t="n"/>
    </row>
    <row r="116" ht="19.8" customHeight="1" s="107">
      <c r="A116" s="224" t="inlineStr">
        <is>
          <t>INTENSITY &amp; EFFICIENCY METRICS — derived from above</t>
        </is>
      </c>
    </row>
    <row r="117" ht="39.6" customHeight="1" s="107">
      <c r="A117" s="435" t="inlineStr">
        <is>
          <t>Metric</t>
        </is>
      </c>
      <c r="B117" s="377" t="inlineStr">
        <is>
          <t>Unit</t>
        </is>
      </c>
      <c r="C117" s="378" t="inlineStr">
        <is>
          <t>2020 Base</t>
        </is>
      </c>
      <c r="D117" s="378" t="n">
        <v>2022</v>
      </c>
      <c r="E117" s="378" t="n">
        <v>2023</v>
      </c>
      <c r="F117" s="378" t="n">
        <v>2024</v>
      </c>
      <c r="G117" s="378" t="n">
        <v>2025</v>
      </c>
      <c r="H117" s="377" t="inlineStr">
        <is>
          <t>Industry Avg 2024</t>
        </is>
      </c>
      <c r="I117" s="377" t="inlineStr">
        <is>
          <t>1.5°C 2030 Target</t>
        </is>
      </c>
      <c r="J117" s="378" t="inlineStr">
        <is>
          <t>Status 2025</t>
        </is>
      </c>
      <c r="K117" s="377" t="n"/>
      <c r="L117" s="377" t="n"/>
      <c r="M117" s="379" t="inlineStr">
        <is>
          <t>ACTIONS (what should mgmt do?)</t>
        </is>
      </c>
    </row>
    <row r="118" ht="19.8" customHeight="1" s="107">
      <c r="A118" s="436" t="inlineStr">
        <is>
          <t>Scope 1+2 per t cement</t>
        </is>
      </c>
      <c r="B118" s="248" t="inlineStr">
        <is>
          <t>kgCO₂e/t</t>
        </is>
      </c>
      <c r="C118" s="246" t="n"/>
      <c r="D118" s="246" t="n"/>
      <c r="E118" s="246" t="n"/>
      <c r="F118" s="246" t="n"/>
      <c r="G118" s="246" t="n"/>
      <c r="H118" s="248" t="n">
        <v>596</v>
      </c>
      <c r="I118" s="248" t="n">
        <v>460</v>
      </c>
      <c r="J118" s="246" t="n"/>
      <c r="K118" s="248" t="n"/>
      <c r="L118" s="248" t="n"/>
      <c r="M118" s="380" t="n"/>
    </row>
    <row r="119" ht="19.8" customHeight="1" s="107">
      <c r="A119" s="436" t="inlineStr">
        <is>
          <t>Clinker / cement ratio</t>
        </is>
      </c>
      <c r="B119" s="248" t="inlineStr">
        <is>
          <t>ratio</t>
        </is>
      </c>
      <c r="C119" s="246" t="n"/>
      <c r="D119" s="246" t="n"/>
      <c r="E119" s="246" t="n"/>
      <c r="F119" s="246" t="n"/>
      <c r="G119" s="246" t="n"/>
      <c r="H119" s="248" t="n">
        <v>0.71</v>
      </c>
      <c r="I119" s="248" t="n">
        <v>0.65</v>
      </c>
      <c r="J119" s="246" t="n"/>
      <c r="K119" s="248" t="n"/>
      <c r="L119" s="248" t="n"/>
      <c r="M119" s="380" t="n"/>
    </row>
    <row r="120" ht="19.8" customHeight="1" s="107">
      <c r="A120" s="436" t="inlineStr">
        <is>
          <t>Energy intensity</t>
        </is>
      </c>
      <c r="B120" s="248" t="inlineStr">
        <is>
          <t>GJ/t cement</t>
        </is>
      </c>
      <c r="C120" s="246" t="n"/>
      <c r="D120" s="246" t="n"/>
      <c r="E120" s="246" t="n"/>
      <c r="F120" s="246" t="n"/>
      <c r="G120" s="246" t="n"/>
      <c r="H120" s="248" t="n">
        <v>3.5</v>
      </c>
      <c r="I120" s="248" t="n">
        <v>3.2</v>
      </c>
      <c r="J120" s="246" t="n"/>
      <c r="K120" s="248" t="n"/>
      <c r="L120" s="248" t="n"/>
      <c r="M120" s="380" t="n"/>
    </row>
    <row r="121" ht="19.8" customHeight="1" s="107">
      <c r="A121" s="436" t="inlineStr">
        <is>
          <t>Renewable electricity share</t>
        </is>
      </c>
      <c r="B121" s="248" t="inlineStr">
        <is>
          <t>%</t>
        </is>
      </c>
      <c r="C121" s="564" t="n">
        <v>0</v>
      </c>
      <c r="D121" s="246" t="n"/>
      <c r="E121" s="246" t="n"/>
      <c r="F121" s="246" t="n"/>
      <c r="G121" s="246" t="n"/>
      <c r="H121" s="564" t="n">
        <v>0.19</v>
      </c>
      <c r="I121" s="564" t="n">
        <v>0.6</v>
      </c>
      <c r="J121" s="246" t="n"/>
      <c r="K121" s="248" t="n"/>
      <c r="L121" s="248" t="n"/>
      <c r="M121" s="380" t="n"/>
    </row>
    <row r="122" ht="19.8" customHeight="1" s="107">
      <c r="A122" s="437" t="inlineStr">
        <is>
          <t>Carbon intensity / USDm revenue</t>
        </is>
      </c>
      <c r="B122" s="149" t="inlineStr">
        <is>
          <t>tCO₂e / USDm</t>
        </is>
      </c>
      <c r="C122" s="251" t="n"/>
      <c r="D122" s="251" t="n"/>
      <c r="E122" s="251" t="n"/>
      <c r="F122" s="251" t="n"/>
      <c r="G122" s="251" t="n"/>
      <c r="H122" s="149" t="n">
        <v>380</v>
      </c>
      <c r="I122" s="149" t="n">
        <v>250</v>
      </c>
      <c r="J122" s="251" t="n"/>
      <c r="K122" s="149" t="n"/>
      <c r="L122" s="149" t="n"/>
      <c r="M122" s="382" t="n"/>
    </row>
    <row r="123" ht="19.8" customHeight="1" s="107">
      <c r="A123" s="433" t="n"/>
      <c r="B123" s="225" t="n"/>
      <c r="C123" s="225" t="n"/>
      <c r="D123" s="225" t="n"/>
      <c r="E123" s="225" t="n"/>
      <c r="F123" s="225" t="n"/>
      <c r="G123" s="225" t="n"/>
      <c r="H123" s="225" t="n"/>
      <c r="I123" s="225" t="n"/>
      <c r="J123" s="225" t="n"/>
      <c r="K123" s="225" t="n"/>
      <c r="L123" s="225" t="n"/>
      <c r="M123" s="225" t="n"/>
    </row>
    <row r="124" ht="19.8" customHeight="1" s="107">
      <c r="A124" s="210" t="inlineStr">
        <is>
          <t>TASKS — Exercise 3</t>
        </is>
      </c>
    </row>
    <row r="125" ht="19.8" customHeight="1" s="107">
      <c r="A125" s="434" t="n">
        <v>3.1</v>
      </c>
      <c r="B125" s="225" t="inlineStr">
        <is>
          <t>Compute year-on-year change H89:H96 (e.g. H89 = G89/F89−1). Note the sign — negative = improvement for emissions, positive = increase.</t>
        </is>
      </c>
      <c r="M125" s="225" t="n"/>
    </row>
    <row r="126" ht="19.8" customHeight="1" s="107">
      <c r="A126" s="434" t="n">
        <v>3.2</v>
      </c>
      <c r="B126" s="225" t="inlineStr">
        <is>
          <t>Compute % change vs 2020 baseline I89:I96 (= G/C−1 for emissions; = G−C for renewable %).</t>
        </is>
      </c>
      <c r="M126" s="225" t="n"/>
    </row>
    <row r="127" ht="19.8" customHeight="1" s="107">
      <c r="A127" s="434" t="n">
        <v>3.3</v>
      </c>
      <c r="B127" s="225" t="inlineStr">
        <is>
          <t>For Scope 1+2 (row 89) and Scope 3 (row 90): compute the linear 1.5°C 2025 target (J89, J90) and the gap to trajectory K89, K90 = G/J−1. A POSITIVE gap means you are ABOVE trajectory — behind plan.</t>
        </is>
      </c>
      <c r="M127" s="225" t="n"/>
    </row>
    <row r="128" ht="19.8" customHeight="1" s="107">
      <c r="A128" s="434" t="n">
        <v>3.4</v>
      </c>
      <c r="B128" s="225" t="inlineStr">
        <is>
          <t>Populate the intensity grid (C100:G104) for each year. Examples — Scope 1+2/t cement = (S1+S2 × 1000)/cement tonnes. Renewable share = renewable MWh / total MWh.</t>
        </is>
      </c>
      <c r="M128" s="225" t="n"/>
    </row>
    <row r="129" ht="19.8" customHeight="1" s="107">
      <c r="A129" s="434" t="n">
        <v>3.5</v>
      </c>
      <c r="B129" s="225" t="inlineStr">
        <is>
          <t>Status column J100:J104: classify each 2025 intensity vs 2030 target — 'On track' if at or beyond target, 'Off track' if between industry avg and target, 'Critical' if worse than industry avg.</t>
        </is>
      </c>
      <c r="M129" s="225" t="n"/>
    </row>
    <row r="130" ht="19.8" customHeight="1" s="107">
      <c r="A130" s="434" t="n">
        <v>3.6</v>
      </c>
      <c r="B130" s="225" t="inlineStr">
        <is>
          <t>Identify ONE positive trend and ONE negative trend in the 4-year data. Record in the ACTIONS column what management should do in each case (M89:M96 for absolutes, M100:M104 for intensity).</t>
        </is>
      </c>
      <c r="M130" s="225" t="n"/>
    </row>
    <row r="131" ht="19.8" customHeight="1" s="107">
      <c r="A131" s="434" t="n">
        <v>3.7</v>
      </c>
      <c r="B131" s="225" t="inlineStr">
        <is>
          <t>Discussion: Cement production grew 2.4% while absolute S1+S2 fell 5%. What does that tell you about underlying decarbonisation? Why is intensity disclosure (per t cement) more revealing than absolute alone in a growing business?</t>
        </is>
      </c>
      <c r="M131" s="225" t="n"/>
    </row>
    <row r="132" ht="19.8" customHeight="1" s="107">
      <c r="A132" s="438" t="inlineStr">
        <is>
          <t>GUIDANCE</t>
        </is>
      </c>
      <c r="B132" s="242" t="inlineStr">
        <is>
          <t>Trend formula: YoY = current/prior−1 (negative for emissions = good). Trajectory: Linear path from base to 2030 — at year T, target = Base × (1−r)^(T−base). Status logic: IF Current≤Target then 'On track'; elseif Current≤Industry then 'Off track'; else 'Critical'. Look up Industry Benchmarks sheet (rows 6–9, 23–27) for sector-specific values per year.</t>
        </is>
      </c>
      <c r="M132" s="225" t="n"/>
    </row>
    <row r="133" ht="19.8" customHeight="1" s="107">
      <c r="A133" s="433" t="n"/>
      <c r="B133" s="225" t="n"/>
      <c r="C133" s="225" t="n"/>
      <c r="D133" s="225" t="n"/>
      <c r="E133" s="225" t="n"/>
      <c r="F133" s="225" t="n"/>
      <c r="G133" s="225" t="n"/>
      <c r="H133" s="225" t="n"/>
      <c r="I133" s="225" t="n"/>
      <c r="J133" s="225" t="n"/>
      <c r="K133" s="225" t="n"/>
      <c r="L133" s="225" t="n"/>
      <c r="M133" s="225" t="n"/>
    </row>
    <row r="134" ht="24" customHeight="1" s="107">
      <c r="A134" s="376" t="inlineStr">
        <is>
          <t>EXERCISE 4 — SCENARIO ANALYSIS TO 2030</t>
        </is>
      </c>
    </row>
    <row r="135" ht="19.8" customHeight="1" s="107">
      <c r="A135" s="434" t="inlineStr">
        <is>
          <t>Context: Project the 2025 starting point forward to 2030 under three NGFS-anchored scenarios. Quantify net financial impact, identify the most material driver, recommend management actions for each scenario.</t>
        </is>
      </c>
      <c r="B135" s="373" t="n"/>
      <c r="M135" s="225" t="n"/>
    </row>
    <row r="136" ht="19.8" customHeight="1" s="107">
      <c r="A136" s="433" t="n"/>
      <c r="B136" s="225" t="n"/>
      <c r="C136" s="225" t="n"/>
      <c r="D136" s="225" t="n"/>
      <c r="E136" s="225" t="n"/>
      <c r="F136" s="225" t="n"/>
      <c r="G136" s="225" t="n"/>
      <c r="H136" s="225" t="n"/>
      <c r="I136" s="225" t="n"/>
      <c r="J136" s="225" t="n"/>
      <c r="K136" s="225" t="n"/>
      <c r="L136" s="225" t="n"/>
      <c r="M136" s="225" t="n"/>
    </row>
    <row r="137" ht="19.8" customHeight="1" s="107">
      <c r="A137" s="224" t="inlineStr">
        <is>
          <t>DATA — Scenario assumptions (NGFS Phase IV anchored)</t>
        </is>
      </c>
    </row>
    <row r="138" ht="39.6" customHeight="1" s="107">
      <c r="A138" s="435" t="inlineStr">
        <is>
          <t>Assumption (2030)</t>
        </is>
      </c>
      <c r="B138" s="377" t="inlineStr">
        <is>
          <t>A — NZE 2050 (orderly)</t>
        </is>
      </c>
      <c r="C138" s="377" t="inlineStr">
        <is>
          <t>B — Delayed Transition</t>
        </is>
      </c>
      <c r="D138" s="377" t="inlineStr">
        <is>
          <t>C — Hot House World</t>
        </is>
      </c>
      <c r="E138" s="379" t="inlineStr">
        <is>
          <t>Notes</t>
        </is>
      </c>
      <c r="F138" s="225" t="n"/>
      <c r="G138" s="225" t="n"/>
      <c r="H138" s="225" t="n"/>
      <c r="I138" s="225" t="n"/>
      <c r="J138" s="225" t="n"/>
      <c r="K138" s="225" t="n"/>
      <c r="L138" s="225" t="n"/>
      <c r="M138" s="225" t="n"/>
    </row>
    <row r="139" ht="39.6" customHeight="1" s="107">
      <c r="A139" s="436" t="inlineStr">
        <is>
          <t>EU carbon price (USD/tCO₂e)</t>
        </is>
      </c>
      <c r="B139" s="262" t="n">
        <v>130</v>
      </c>
      <c r="C139" s="262" t="n">
        <v>90</v>
      </c>
      <c r="D139" s="262" t="n">
        <v>25</v>
      </c>
      <c r="E139" s="277" t="inlineStr">
        <is>
          <t>Applied to EU Scope 1 only</t>
        </is>
      </c>
      <c r="F139" s="225" t="n"/>
      <c r="G139" s="225" t="n"/>
      <c r="H139" s="225" t="n"/>
      <c r="I139" s="225" t="n"/>
      <c r="J139" s="225" t="n"/>
      <c r="K139" s="225" t="n"/>
      <c r="L139" s="225" t="n"/>
      <c r="M139" s="225" t="n"/>
    </row>
    <row r="140" ht="39.6" customHeight="1" s="107">
      <c r="A140" s="436" t="inlineStr">
        <is>
          <t>Pass-through to customers</t>
        </is>
      </c>
      <c r="B140" s="391" t="n">
        <v>0.6</v>
      </c>
      <c r="C140" s="391" t="n">
        <v>0.4</v>
      </c>
      <c r="D140" s="391" t="n">
        <v>0.7</v>
      </c>
      <c r="E140" s="277" t="inlineStr">
        <is>
          <t>Lower in disorderly</t>
        </is>
      </c>
      <c r="F140" s="225" t="n"/>
      <c r="G140" s="225" t="n"/>
      <c r="H140" s="225" t="n"/>
      <c r="I140" s="225" t="n"/>
      <c r="J140" s="225" t="n"/>
      <c r="K140" s="225" t="n"/>
      <c r="L140" s="225" t="n"/>
      <c r="M140" s="225" t="n"/>
    </row>
    <row r="141" ht="39.6" customHeight="1" s="107">
      <c r="A141" s="436" t="inlineStr">
        <is>
          <t>Abatement achieved by 2030 (tCO₂e reduction)</t>
        </is>
      </c>
      <c r="B141" s="263" t="n">
        <v>220000</v>
      </c>
      <c r="C141" s="263" t="n">
        <v>120000</v>
      </c>
      <c r="D141" s="263" t="n">
        <v>60000</v>
      </c>
      <c r="E141" s="277" t="inlineStr">
        <is>
          <t>vs 2025 starting point</t>
        </is>
      </c>
      <c r="F141" s="225" t="n"/>
      <c r="G141" s="225" t="n"/>
      <c r="H141" s="225" t="n"/>
      <c r="I141" s="225" t="n"/>
      <c r="J141" s="225" t="n"/>
      <c r="K141" s="225" t="n"/>
      <c r="L141" s="225" t="n"/>
      <c r="M141" s="225" t="n"/>
    </row>
    <row r="142" ht="39.6" customHeight="1" s="107">
      <c r="A142" s="436" t="inlineStr">
        <is>
          <t>Physical loss — annual (USD m)</t>
        </is>
      </c>
      <c r="B142" s="565" t="n">
        <v>5</v>
      </c>
      <c r="C142" s="565" t="n">
        <v>8</v>
      </c>
      <c r="D142" s="565" t="n">
        <v>28</v>
      </c>
      <c r="E142" s="277" t="inlineStr">
        <is>
          <t>India + Brazil sites</t>
        </is>
      </c>
      <c r="F142" s="225" t="n"/>
      <c r="G142" s="225" t="n"/>
      <c r="H142" s="225" t="n"/>
      <c r="I142" s="225" t="n"/>
      <c r="J142" s="225" t="n"/>
      <c r="K142" s="225" t="n"/>
      <c r="L142" s="225" t="n"/>
      <c r="M142" s="225" t="n"/>
    </row>
    <row r="143" ht="19.8" customHeight="1" s="107">
      <c r="A143" s="437" t="inlineStr">
        <is>
          <t>Green premium revenue uplift (USD m)</t>
        </is>
      </c>
      <c r="B143" s="276" t="n">
        <v>85</v>
      </c>
      <c r="C143" s="276" t="n">
        <v>30</v>
      </c>
      <c r="D143" s="276" t="n">
        <v>5</v>
      </c>
      <c r="E143" s="383" t="inlineStr">
        <is>
          <t>LC3 / CEM II/B-M</t>
        </is>
      </c>
      <c r="F143" s="225" t="n"/>
      <c r="G143" s="225" t="n"/>
      <c r="H143" s="225" t="n"/>
      <c r="I143" s="225" t="n"/>
      <c r="J143" s="225" t="n"/>
      <c r="K143" s="225" t="n"/>
      <c r="L143" s="225" t="n"/>
      <c r="M143" s="225" t="n"/>
    </row>
    <row r="144" ht="19.8" customHeight="1" s="107">
      <c r="A144" s="433" t="n"/>
      <c r="B144" s="225" t="n"/>
      <c r="C144" s="225" t="n"/>
      <c r="D144" s="225" t="n"/>
      <c r="E144" s="225" t="n"/>
      <c r="F144" s="225" t="n"/>
      <c r="G144" s="225" t="n"/>
      <c r="H144" s="225" t="n"/>
      <c r="I144" s="225" t="n"/>
      <c r="J144" s="225" t="n"/>
      <c r="K144" s="225" t="n"/>
      <c r="L144" s="225" t="n"/>
      <c r="M144" s="225" t="n"/>
    </row>
    <row r="145" ht="19.8" customHeight="1" s="107">
      <c r="A145" s="224" t="inlineStr">
        <is>
          <t>STARTING POINT (2025 from Exercise 3)</t>
        </is>
      </c>
    </row>
    <row r="146" ht="39.6" customHeight="1" s="107">
      <c r="A146" s="443" t="inlineStr">
        <is>
          <t>EU Scope 1 (assumed share 65%, tCO₂e)</t>
        </is>
      </c>
      <c r="B146" s="393">
        <f>G107*0.65</f>
        <v/>
      </c>
      <c r="C146" s="394" t="inlineStr">
        <is>
          <t>Group EBITDA (USD m)</t>
        </is>
      </c>
      <c r="D146" s="395" t="n">
        <v>380</v>
      </c>
      <c r="E146" s="394" t="inlineStr">
        <is>
          <t>Revenue (USD m)</t>
        </is>
      </c>
      <c r="F146" s="396">
        <f>G114</f>
        <v/>
      </c>
      <c r="G146" s="225" t="n"/>
      <c r="H146" s="225" t="n"/>
      <c r="I146" s="225" t="n"/>
      <c r="J146" s="225" t="n"/>
      <c r="K146" s="225" t="n"/>
      <c r="L146" s="225" t="n"/>
      <c r="M146" s="225" t="n"/>
    </row>
    <row r="147" ht="19.8" customHeight="1" s="107">
      <c r="A147" s="433" t="n"/>
      <c r="B147" s="225" t="n"/>
      <c r="C147" s="225" t="n"/>
      <c r="D147" s="225" t="n"/>
      <c r="E147" s="225" t="n"/>
      <c r="F147" s="225" t="n"/>
      <c r="G147" s="225" t="n"/>
      <c r="H147" s="225" t="n"/>
      <c r="I147" s="225" t="n"/>
      <c r="J147" s="225" t="n"/>
      <c r="K147" s="225" t="n"/>
      <c r="L147" s="225" t="n"/>
      <c r="M147" s="225" t="n"/>
    </row>
    <row r="148" ht="19.8" customHeight="1" s="107">
      <c r="A148" s="224" t="inlineStr">
        <is>
          <t>ANSWER GRID — Net financial impact by scenario (2030)</t>
        </is>
      </c>
    </row>
    <row r="149" ht="39.6" customHeight="1" s="107">
      <c r="A149" s="435" t="inlineStr">
        <is>
          <t>Driver (USD m, negative = cost)</t>
        </is>
      </c>
      <c r="B149" s="377" t="inlineStr">
        <is>
          <t>Scenario A</t>
        </is>
      </c>
      <c r="C149" s="377" t="inlineStr">
        <is>
          <t>Scenario B</t>
        </is>
      </c>
      <c r="D149" s="377" t="inlineStr">
        <is>
          <t>Scenario C</t>
        </is>
      </c>
      <c r="E149" s="377" t="n"/>
      <c r="F149" s="377" t="n"/>
      <c r="G149" s="377" t="n"/>
      <c r="H149" s="377" t="n"/>
      <c r="I149" s="377" t="n"/>
      <c r="J149" s="377" t="n"/>
      <c r="K149" s="377" t="n"/>
      <c r="L149" s="377" t="n"/>
      <c r="M149" s="379" t="inlineStr">
        <is>
          <t>ACTIONS — management response by scenario</t>
        </is>
      </c>
    </row>
    <row r="150" ht="19.8" customHeight="1" s="107">
      <c r="A150" s="436" t="inlineStr">
        <is>
          <t>Residual EU Scope 1 after abatement (tCO₂e)</t>
        </is>
      </c>
      <c r="B150" s="246" t="n"/>
      <c r="C150" s="246" t="n"/>
      <c r="D150" s="246" t="n"/>
      <c r="E150" s="248" t="n"/>
      <c r="F150" s="248" t="n"/>
      <c r="G150" s="248" t="n"/>
      <c r="H150" s="248" t="n"/>
      <c r="I150" s="248" t="n"/>
      <c r="J150" s="248" t="n"/>
      <c r="K150" s="248" t="n"/>
      <c r="L150" s="248" t="n"/>
      <c r="M150" s="380" t="n"/>
    </row>
    <row r="151" ht="19.8" customHeight="1" s="107">
      <c r="A151" s="436" t="inlineStr">
        <is>
          <t>Gross carbon cost</t>
        </is>
      </c>
      <c r="B151" s="246" t="n"/>
      <c r="C151" s="246" t="n"/>
      <c r="D151" s="246" t="n"/>
      <c r="E151" s="248" t="n"/>
      <c r="F151" s="248" t="n"/>
      <c r="G151" s="248" t="n"/>
      <c r="H151" s="248" t="n"/>
      <c r="I151" s="248" t="n"/>
      <c r="J151" s="248" t="n"/>
      <c r="K151" s="248" t="n"/>
      <c r="L151" s="248" t="n"/>
      <c r="M151" s="380" t="n"/>
    </row>
    <row r="152" ht="19.8" customHeight="1" s="107">
      <c r="A152" s="436" t="inlineStr">
        <is>
          <t>Pass-through recovery</t>
        </is>
      </c>
      <c r="B152" s="246" t="n"/>
      <c r="C152" s="246" t="n"/>
      <c r="D152" s="246" t="n"/>
      <c r="E152" s="248" t="n"/>
      <c r="F152" s="248" t="n"/>
      <c r="G152" s="248" t="n"/>
      <c r="H152" s="248" t="n"/>
      <c r="I152" s="248" t="n"/>
      <c r="J152" s="248" t="n"/>
      <c r="K152" s="248" t="n"/>
      <c r="L152" s="248" t="n"/>
      <c r="M152" s="380" t="n"/>
    </row>
    <row r="153" ht="19.8" customHeight="1" s="107">
      <c r="A153" s="436" t="inlineStr">
        <is>
          <t>Net transition cost</t>
        </is>
      </c>
      <c r="B153" s="246" t="n"/>
      <c r="C153" s="246" t="n"/>
      <c r="D153" s="246" t="n"/>
      <c r="E153" s="248" t="n"/>
      <c r="F153" s="248" t="n"/>
      <c r="G153" s="248" t="n"/>
      <c r="H153" s="248" t="n"/>
      <c r="I153" s="248" t="n"/>
      <c r="J153" s="248" t="n"/>
      <c r="K153" s="248" t="n"/>
      <c r="L153" s="248" t="n"/>
      <c r="M153" s="380" t="n"/>
    </row>
    <row r="154" ht="19.8" customHeight="1" s="107">
      <c r="A154" s="436" t="inlineStr">
        <is>
          <t>Physical loss</t>
        </is>
      </c>
      <c r="B154" s="246" t="n"/>
      <c r="C154" s="246" t="n"/>
      <c r="D154" s="246" t="n"/>
      <c r="E154" s="248" t="n"/>
      <c r="F154" s="248" t="n"/>
      <c r="G154" s="248" t="n"/>
      <c r="H154" s="248" t="n"/>
      <c r="I154" s="248" t="n"/>
      <c r="J154" s="248" t="n"/>
      <c r="K154" s="248" t="n"/>
      <c r="L154" s="248" t="n"/>
      <c r="M154" s="380" t="n"/>
    </row>
    <row r="155" ht="19.8" customHeight="1" s="107">
      <c r="A155" s="436" t="inlineStr">
        <is>
          <t>Green premium uplift</t>
        </is>
      </c>
      <c r="B155" s="246" t="n"/>
      <c r="C155" s="246" t="n"/>
      <c r="D155" s="246" t="n"/>
      <c r="E155" s="248" t="n"/>
      <c r="F155" s="248" t="n"/>
      <c r="G155" s="248" t="n"/>
      <c r="H155" s="248" t="n"/>
      <c r="I155" s="248" t="n"/>
      <c r="J155" s="248" t="n"/>
      <c r="K155" s="248" t="n"/>
      <c r="L155" s="248" t="n"/>
      <c r="M155" s="380" t="n"/>
    </row>
    <row r="156" ht="19.8" customHeight="1" s="107">
      <c r="A156" s="436" t="inlineStr">
        <is>
          <t>NET FINANCIAL IMPACT (USD m)</t>
        </is>
      </c>
      <c r="B156" s="250" t="n"/>
      <c r="C156" s="250" t="n"/>
      <c r="D156" s="250" t="n"/>
      <c r="E156" s="248" t="n"/>
      <c r="F156" s="248" t="n"/>
      <c r="G156" s="248" t="n"/>
      <c r="H156" s="248" t="n"/>
      <c r="I156" s="248" t="n"/>
      <c r="J156" s="248" t="n"/>
      <c r="K156" s="248" t="n"/>
      <c r="L156" s="248" t="n"/>
      <c r="M156" s="380" t="n"/>
    </row>
    <row r="157" ht="19.8" customHeight="1" s="107">
      <c r="A157" s="437" t="inlineStr">
        <is>
          <t>Net impact as % of EBITDA</t>
        </is>
      </c>
      <c r="B157" s="247" t="n"/>
      <c r="C157" s="247" t="n"/>
      <c r="D157" s="247" t="n"/>
      <c r="E157" s="149" t="n"/>
      <c r="F157" s="149" t="n"/>
      <c r="G157" s="149" t="n"/>
      <c r="H157" s="149" t="n"/>
      <c r="I157" s="149" t="n"/>
      <c r="J157" s="149" t="n"/>
      <c r="K157" s="149" t="n"/>
      <c r="L157" s="149" t="n"/>
      <c r="M157" s="382" t="n"/>
    </row>
    <row r="158" ht="19.8" customHeight="1" s="107">
      <c r="A158" s="433" t="n"/>
      <c r="B158" s="225" t="n"/>
      <c r="C158" s="225" t="n"/>
      <c r="D158" s="225" t="n"/>
      <c r="E158" s="225" t="n"/>
      <c r="F158" s="225" t="n"/>
      <c r="G158" s="225" t="n"/>
      <c r="H158" s="225" t="n"/>
      <c r="I158" s="225" t="n"/>
      <c r="J158" s="225" t="n"/>
      <c r="K158" s="225" t="n"/>
      <c r="L158" s="225" t="n"/>
      <c r="M158" s="225" t="n"/>
    </row>
    <row r="159" ht="19.8" customHeight="1" s="107">
      <c r="A159" s="210" t="inlineStr">
        <is>
          <t>TASKS — Exercise 4</t>
        </is>
      </c>
    </row>
    <row r="160" ht="19.8" customHeight="1" s="107">
      <c r="A160" s="434" t="n">
        <v>4.1</v>
      </c>
      <c r="B160" s="225" t="inlineStr">
        <is>
          <t>Compute residual EU Scope 1 after abatement (row 132): Starting EU Scope 1 (B128) − scenario abatement (row 123).</t>
        </is>
      </c>
      <c r="M160" s="225" t="n"/>
    </row>
    <row r="161" ht="19.8" customHeight="1" s="107">
      <c r="A161" s="434" t="n">
        <v>4.2</v>
      </c>
      <c r="B161" s="225" t="inlineStr">
        <is>
          <t>Compute gross carbon cost (row 133) = (residual tCO₂e × USD/tCO₂e) ÷ 1,000,000. Convention: gross cost is NEGATIVE.</t>
        </is>
      </c>
      <c r="M161" s="225" t="n"/>
    </row>
    <row r="162" ht="19.8" customHeight="1" s="107">
      <c r="A162" s="434" t="n">
        <v>4.3</v>
      </c>
      <c r="B162" s="225" t="inlineStr">
        <is>
          <t>Compute pass-through recovery (row 134) = −gross cost × pass-through %. Convention: recovery is POSITIVE.</t>
        </is>
      </c>
      <c r="M162" s="225" t="n"/>
    </row>
    <row r="163" ht="19.8" customHeight="1" s="107">
      <c r="A163" s="434" t="n">
        <v>4.4</v>
      </c>
      <c r="B163" s="225" t="inlineStr">
        <is>
          <t>Net transition cost (row 135) = gross cost + pass-through recovery. (still negative)</t>
        </is>
      </c>
      <c r="M163" s="225" t="n"/>
    </row>
    <row r="164" ht="19.8" customHeight="1" s="107">
      <c r="A164" s="434" t="n">
        <v>4.5</v>
      </c>
      <c r="B164" s="225" t="inlineStr">
        <is>
          <t>Enter physical loss (row 136, negative) and green premium (row 137, positive). NET IMPACT (row 138) = sum of rows 135 + 136 + 137. % EBITDA (row 139) = row 138 ÷ D128.</t>
        </is>
      </c>
      <c r="M164" s="225" t="n"/>
    </row>
    <row r="165" ht="19.8" customHeight="1" s="107">
      <c r="A165" s="434" t="n">
        <v>4.6</v>
      </c>
      <c r="B165" s="225" t="inlineStr">
        <is>
          <t>ACTIONS column M132:M139: For each scenario, list THREE management actions you would commit to today (capex, M&amp;A, divestment, supplier strategy, customer contracts, hedging).</t>
        </is>
      </c>
      <c r="M165" s="225" t="n"/>
    </row>
    <row r="166" ht="19.8" customHeight="1" s="107">
      <c r="A166" s="434" t="n">
        <v>4.7</v>
      </c>
      <c r="B166" s="225" t="inlineStr">
        <is>
          <t>Resilience: Under which scenario is NovaCore most exposed? Link to IFRS S2 Para 22(a)(iii) — financial resources, redeployment capability, planned investments.</t>
        </is>
      </c>
      <c r="M166" s="225" t="n"/>
    </row>
    <row r="167" ht="19.8" customHeight="1" s="107">
      <c r="A167" s="438" t="inlineStr">
        <is>
          <t>GUIDANCE</t>
        </is>
      </c>
      <c r="B167" s="242" t="inlineStr">
        <is>
          <t>Worked example: B132 = B128 − B123; B133 = -B132 × B121 ÷ 1,000,000; B134 = -B133 × B122; B135 = B133 + B134; B138 = B135 + B136 + B137; B139 = B138 ÷ D128. Sign discipline: costs negative, recoveries / green premium positive. Para 22(a)(iii) tests: (1) available financial resources; (2) ability to redeploy / upgrade assets; (3) planned mitigation / adaptation investments.</t>
        </is>
      </c>
      <c r="M167" s="225" t="n"/>
    </row>
    <row r="168" ht="19.8" customHeight="1" s="107">
      <c r="A168" s="433" t="n"/>
      <c r="B168" s="225" t="n"/>
      <c r="C168" s="225" t="n"/>
      <c r="D168" s="225" t="n"/>
      <c r="E168" s="225" t="n"/>
      <c r="F168" s="225" t="n"/>
      <c r="G168" s="225" t="n"/>
      <c r="H168" s="225" t="n"/>
      <c r="I168" s="225" t="n"/>
      <c r="J168" s="225" t="n"/>
      <c r="K168" s="225" t="n"/>
      <c r="L168" s="225" t="n"/>
      <c r="M168" s="225" t="n"/>
    </row>
    <row r="169" ht="19.8" customHeight="1" s="107">
      <c r="A169" s="444" t="n"/>
      <c r="B169" s="444" t="n"/>
      <c r="C169" s="444" t="n"/>
      <c r="D169" s="444" t="n"/>
      <c r="E169" s="444" t="n"/>
      <c r="F169" s="444" t="n"/>
      <c r="G169" s="444" t="n"/>
      <c r="H169" s="444" t="n"/>
      <c r="I169" s="444" t="n"/>
      <c r="J169" s="444" t="n"/>
      <c r="K169" s="444" t="n"/>
      <c r="L169" s="444" t="n"/>
      <c r="M169" s="444" t="n"/>
    </row>
    <row r="170" ht="19.8" customHeight="1" s="107">
      <c r="A170" s="444" t="n"/>
      <c r="B170" s="444" t="n"/>
      <c r="C170" s="444" t="n"/>
      <c r="D170" s="444" t="n"/>
      <c r="E170" s="444" t="n"/>
      <c r="F170" s="444" t="n"/>
      <c r="G170" s="444" t="n"/>
      <c r="H170" s="444" t="n"/>
      <c r="I170" s="444" t="n"/>
      <c r="J170" s="444" t="n"/>
      <c r="K170" s="444" t="n"/>
      <c r="L170" s="444" t="n"/>
      <c r="M170" s="444" t="n"/>
    </row>
    <row r="171" ht="19.8" customHeight="1" s="107">
      <c r="A171" s="444" t="n"/>
      <c r="B171" s="444" t="n"/>
      <c r="C171" s="444" t="n"/>
      <c r="D171" s="444" t="n"/>
      <c r="E171" s="444" t="n"/>
      <c r="F171" s="444" t="n"/>
      <c r="G171" s="444" t="n"/>
      <c r="H171" s="444" t="n"/>
      <c r="I171" s="444" t="n"/>
      <c r="J171" s="444" t="n"/>
      <c r="K171" s="444" t="n"/>
      <c r="L171" s="444" t="n"/>
      <c r="M171" s="444" t="n"/>
    </row>
    <row r="172" ht="19.8" customHeight="1" s="107">
      <c r="A172" s="444" t="n"/>
      <c r="B172" s="444" t="n"/>
      <c r="C172" s="444" t="n"/>
      <c r="D172" s="444" t="n"/>
      <c r="E172" s="444" t="n"/>
      <c r="F172" s="444" t="n"/>
      <c r="G172" s="444" t="n"/>
      <c r="H172" s="444" t="n"/>
      <c r="I172" s="444" t="n"/>
      <c r="J172" s="444" t="n"/>
      <c r="K172" s="444" t="n"/>
      <c r="L172" s="444" t="n"/>
      <c r="M172" s="444" t="n"/>
    </row>
    <row r="173" ht="19.8" customHeight="1" s="107">
      <c r="A173" s="444" t="n"/>
      <c r="B173" s="444" t="n"/>
      <c r="C173" s="444" t="n"/>
      <c r="D173" s="444" t="n"/>
      <c r="E173" s="444" t="n"/>
      <c r="F173" s="444" t="n"/>
      <c r="G173" s="444" t="n"/>
      <c r="H173" s="444" t="n"/>
      <c r="I173" s="444" t="n"/>
      <c r="J173" s="444" t="n"/>
      <c r="K173" s="444" t="n"/>
      <c r="L173" s="444" t="n"/>
      <c r="M173" s="444" t="n"/>
    </row>
    <row r="174" ht="19.8" customHeight="1" s="107">
      <c r="A174" s="444" t="n"/>
      <c r="B174" s="444" t="n"/>
      <c r="C174" s="444" t="n"/>
      <c r="D174" s="444" t="n"/>
      <c r="E174" s="444" t="n"/>
      <c r="F174" s="444" t="n"/>
      <c r="G174" s="444" t="n"/>
      <c r="H174" s="444" t="n"/>
      <c r="I174" s="444" t="n"/>
      <c r="J174" s="444" t="n"/>
      <c r="K174" s="444" t="n"/>
      <c r="L174" s="444" t="n"/>
      <c r="M174" s="444" t="n"/>
    </row>
    <row r="175" ht="19.8" customHeight="1" s="107">
      <c r="A175" s="444" t="n"/>
      <c r="B175" s="444" t="n"/>
      <c r="C175" s="444" t="n"/>
      <c r="D175" s="444" t="n"/>
      <c r="E175" s="444" t="n"/>
      <c r="F175" s="444" t="n"/>
      <c r="G175" s="444" t="n"/>
      <c r="H175" s="444" t="n"/>
      <c r="I175" s="444" t="n"/>
      <c r="J175" s="444" t="n"/>
      <c r="K175" s="444" t="n"/>
      <c r="L175" s="444" t="n"/>
      <c r="M175" s="444" t="n"/>
    </row>
    <row r="176" ht="19.8" customHeight="1" s="107">
      <c r="A176" s="444" t="n"/>
      <c r="B176" s="444" t="n"/>
      <c r="C176" s="444" t="n"/>
      <c r="D176" s="444" t="n"/>
      <c r="E176" s="444" t="n"/>
      <c r="F176" s="444" t="n"/>
      <c r="G176" s="444" t="n"/>
      <c r="H176" s="444" t="n"/>
      <c r="I176" s="444" t="n"/>
      <c r="J176" s="444" t="n"/>
      <c r="K176" s="444" t="n"/>
      <c r="L176" s="444" t="n"/>
      <c r="M176" s="444" t="n"/>
    </row>
    <row r="177" ht="19.8" customHeight="1" s="107">
      <c r="A177" s="444" t="n"/>
      <c r="B177" s="444" t="n"/>
      <c r="C177" s="444" t="n"/>
      <c r="D177" s="444" t="n"/>
      <c r="E177" s="444" t="n"/>
      <c r="F177" s="444" t="n"/>
      <c r="G177" s="444" t="n"/>
      <c r="H177" s="444" t="n"/>
      <c r="I177" s="444" t="n"/>
      <c r="J177" s="444" t="n"/>
      <c r="K177" s="444" t="n"/>
      <c r="L177" s="444" t="n"/>
      <c r="M177" s="444" t="n"/>
    </row>
    <row r="178" ht="19.8" customHeight="1" s="107">
      <c r="A178" s="444" t="n"/>
      <c r="B178" s="444" t="n"/>
      <c r="C178" s="444" t="n"/>
      <c r="D178" s="444" t="n"/>
      <c r="E178" s="444" t="n"/>
      <c r="F178" s="444" t="n"/>
      <c r="G178" s="444" t="n"/>
      <c r="H178" s="444" t="n"/>
      <c r="I178" s="444" t="n"/>
      <c r="J178" s="444" t="n"/>
      <c r="K178" s="444" t="n"/>
      <c r="L178" s="444" t="n"/>
      <c r="M178" s="444" t="n"/>
    </row>
    <row r="179" ht="19.8" customHeight="1" s="107">
      <c r="A179" s="444" t="n"/>
      <c r="B179" s="444" t="n"/>
      <c r="C179" s="444" t="n"/>
      <c r="D179" s="444" t="n"/>
      <c r="E179" s="444" t="n"/>
      <c r="F179" s="444" t="n"/>
      <c r="G179" s="444" t="n"/>
      <c r="H179" s="444" t="n"/>
      <c r="I179" s="444" t="n"/>
      <c r="J179" s="444" t="n"/>
      <c r="K179" s="444" t="n"/>
      <c r="L179" s="444" t="n"/>
      <c r="M179" s="444" t="n"/>
    </row>
    <row r="180" ht="19.8" customHeight="1" s="107">
      <c r="A180" s="444" t="n"/>
      <c r="B180" s="444" t="n"/>
      <c r="C180" s="444" t="n"/>
      <c r="D180" s="444" t="n"/>
      <c r="E180" s="444" t="n"/>
      <c r="F180" s="444" t="n"/>
      <c r="G180" s="444" t="n"/>
      <c r="H180" s="444" t="n"/>
      <c r="I180" s="444" t="n"/>
      <c r="J180" s="444" t="n"/>
      <c r="K180" s="444" t="n"/>
      <c r="L180" s="444" t="n"/>
      <c r="M180" s="444" t="n"/>
    </row>
    <row r="181" ht="19.8" customHeight="1" s="107">
      <c r="A181" s="444" t="n"/>
      <c r="B181" s="444" t="n"/>
      <c r="C181" s="444" t="n"/>
      <c r="D181" s="444" t="n"/>
      <c r="E181" s="444" t="n"/>
      <c r="F181" s="444" t="n"/>
      <c r="G181" s="444" t="n"/>
      <c r="H181" s="444" t="n"/>
      <c r="I181" s="444" t="n"/>
      <c r="J181" s="444" t="n"/>
      <c r="K181" s="444" t="n"/>
      <c r="L181" s="444" t="n"/>
      <c r="M181" s="444" t="n"/>
    </row>
    <row r="182" ht="19.8" customHeight="1" s="107">
      <c r="A182" s="444" t="n"/>
      <c r="B182" s="444" t="n"/>
      <c r="C182" s="444" t="n"/>
      <c r="D182" s="444" t="n"/>
      <c r="E182" s="444" t="n"/>
      <c r="F182" s="444" t="n"/>
      <c r="G182" s="444" t="n"/>
      <c r="H182" s="444" t="n"/>
      <c r="I182" s="444" t="n"/>
      <c r="J182" s="444" t="n"/>
      <c r="K182" s="444" t="n"/>
      <c r="L182" s="444" t="n"/>
      <c r="M182" s="444" t="n"/>
    </row>
    <row r="183" ht="19.8" customHeight="1" s="107">
      <c r="A183" s="444" t="n"/>
      <c r="B183" s="444" t="n"/>
      <c r="C183" s="444" t="n"/>
      <c r="D183" s="444" t="n"/>
      <c r="E183" s="444" t="n"/>
      <c r="F183" s="444" t="n"/>
      <c r="G183" s="444" t="n"/>
      <c r="H183" s="444" t="n"/>
      <c r="I183" s="444" t="n"/>
      <c r="J183" s="444" t="n"/>
      <c r="K183" s="444" t="n"/>
      <c r="L183" s="444" t="n"/>
      <c r="M183" s="444" t="n"/>
    </row>
    <row r="184" ht="19.8" customHeight="1" s="107">
      <c r="A184" s="444" t="n"/>
      <c r="B184" s="444" t="n"/>
      <c r="C184" s="444" t="n"/>
      <c r="D184" s="444" t="n"/>
      <c r="E184" s="444" t="n"/>
      <c r="F184" s="444" t="n"/>
      <c r="G184" s="444" t="n"/>
      <c r="H184" s="444" t="n"/>
      <c r="I184" s="444" t="n"/>
      <c r="J184" s="444" t="n"/>
      <c r="K184" s="444" t="n"/>
      <c r="L184" s="444" t="n"/>
      <c r="M184" s="444" t="n"/>
    </row>
    <row r="185" ht="19.8" customHeight="1" s="107">
      <c r="A185" s="444" t="n"/>
      <c r="B185" s="444" t="n"/>
      <c r="C185" s="444" t="n"/>
      <c r="D185" s="444" t="n"/>
      <c r="E185" s="444" t="n"/>
      <c r="F185" s="444" t="n"/>
      <c r="G185" s="444" t="n"/>
      <c r="H185" s="444" t="n"/>
      <c r="I185" s="444" t="n"/>
      <c r="J185" s="444" t="n"/>
      <c r="K185" s="444" t="n"/>
      <c r="L185" s="444" t="n"/>
      <c r="M185" s="444" t="n"/>
    </row>
    <row r="186" ht="19.8" customHeight="1" s="107">
      <c r="A186" s="444" t="n"/>
      <c r="B186" s="444" t="n"/>
      <c r="C186" s="444" t="n"/>
      <c r="D186" s="444" t="n"/>
      <c r="E186" s="444" t="n"/>
      <c r="F186" s="444" t="n"/>
      <c r="G186" s="444" t="n"/>
      <c r="H186" s="444" t="n"/>
      <c r="I186" s="444" t="n"/>
      <c r="J186" s="444" t="n"/>
      <c r="K186" s="444" t="n"/>
      <c r="L186" s="444" t="n"/>
      <c r="M186" s="444" t="n"/>
    </row>
    <row r="187" ht="19.8" customHeight="1" s="107">
      <c r="A187" s="444" t="n"/>
      <c r="B187" s="444" t="n"/>
      <c r="C187" s="444" t="n"/>
      <c r="D187" s="444" t="n"/>
      <c r="E187" s="444" t="n"/>
      <c r="F187" s="444" t="n"/>
      <c r="G187" s="444" t="n"/>
      <c r="H187" s="444" t="n"/>
      <c r="I187" s="444" t="n"/>
      <c r="J187" s="444" t="n"/>
      <c r="K187" s="444" t="n"/>
      <c r="L187" s="444" t="n"/>
      <c r="M187" s="444" t="n"/>
    </row>
    <row r="188" ht="19.8" customHeight="1" s="107">
      <c r="A188" s="444" t="n"/>
      <c r="B188" s="444" t="n"/>
      <c r="C188" s="444" t="n"/>
      <c r="D188" s="444" t="n"/>
      <c r="E188" s="444" t="n"/>
      <c r="F188" s="444" t="n"/>
      <c r="G188" s="444" t="n"/>
      <c r="H188" s="444" t="n"/>
      <c r="I188" s="444" t="n"/>
      <c r="J188" s="444" t="n"/>
      <c r="K188" s="444" t="n"/>
      <c r="L188" s="444" t="n"/>
      <c r="M188" s="444" t="n"/>
    </row>
    <row r="189" ht="19.8" customHeight="1" s="107">
      <c r="A189" s="444" t="n"/>
      <c r="B189" s="444" t="n"/>
      <c r="C189" s="444" t="n"/>
      <c r="D189" s="444" t="n"/>
      <c r="E189" s="444" t="n"/>
      <c r="F189" s="444" t="n"/>
      <c r="G189" s="444" t="n"/>
      <c r="H189" s="444" t="n"/>
      <c r="I189" s="444" t="n"/>
      <c r="J189" s="444" t="n"/>
      <c r="K189" s="444" t="n"/>
      <c r="L189" s="444" t="n"/>
      <c r="M189" s="444" t="n"/>
    </row>
    <row r="190" ht="19.8" customHeight="1" s="107">
      <c r="A190" s="444" t="n"/>
      <c r="B190" s="444" t="n"/>
      <c r="C190" s="444" t="n"/>
      <c r="D190" s="444" t="n"/>
      <c r="E190" s="444" t="n"/>
      <c r="F190" s="444" t="n"/>
      <c r="G190" s="444" t="n"/>
      <c r="H190" s="444" t="n"/>
      <c r="I190" s="444" t="n"/>
      <c r="J190" s="444" t="n"/>
      <c r="K190" s="444" t="n"/>
      <c r="L190" s="444" t="n"/>
      <c r="M190" s="444" t="n"/>
    </row>
    <row r="191" ht="19.8" customHeight="1" s="107">
      <c r="A191" s="444" t="n"/>
      <c r="B191" s="444" t="n"/>
      <c r="C191" s="444" t="n"/>
      <c r="D191" s="444" t="n"/>
      <c r="E191" s="444" t="n"/>
      <c r="F191" s="444" t="n"/>
      <c r="G191" s="444" t="n"/>
      <c r="H191" s="444" t="n"/>
      <c r="I191" s="444" t="n"/>
      <c r="J191" s="444" t="n"/>
      <c r="K191" s="444" t="n"/>
      <c r="L191" s="444" t="n"/>
      <c r="M191" s="444" t="n"/>
    </row>
    <row r="192" ht="19.8" customHeight="1" s="107">
      <c r="A192" s="444" t="n"/>
      <c r="B192" s="444" t="n"/>
      <c r="C192" s="444" t="n"/>
      <c r="D192" s="444" t="n"/>
      <c r="E192" s="444" t="n"/>
      <c r="F192" s="444" t="n"/>
      <c r="G192" s="444" t="n"/>
      <c r="H192" s="444" t="n"/>
      <c r="I192" s="444" t="n"/>
      <c r="J192" s="444" t="n"/>
      <c r="K192" s="444" t="n"/>
      <c r="L192" s="444" t="n"/>
      <c r="M192" s="444" t="n"/>
    </row>
    <row r="193" ht="19.8" customHeight="1" s="107">
      <c r="A193" s="444" t="n"/>
      <c r="B193" s="444" t="n"/>
      <c r="C193" s="444" t="n"/>
      <c r="D193" s="444" t="n"/>
      <c r="E193" s="444" t="n"/>
      <c r="F193" s="444" t="n"/>
      <c r="G193" s="444" t="n"/>
      <c r="H193" s="444" t="n"/>
      <c r="I193" s="444" t="n"/>
      <c r="J193" s="444" t="n"/>
      <c r="K193" s="444" t="n"/>
      <c r="L193" s="444" t="n"/>
      <c r="M193" s="444" t="n"/>
    </row>
    <row r="194" ht="19.8" customHeight="1" s="107">
      <c r="A194" s="444" t="n"/>
      <c r="B194" s="444" t="n"/>
      <c r="C194" s="444" t="n"/>
      <c r="D194" s="444" t="n"/>
      <c r="E194" s="444" t="n"/>
      <c r="F194" s="444" t="n"/>
      <c r="G194" s="444" t="n"/>
      <c r="H194" s="444" t="n"/>
      <c r="I194" s="444" t="n"/>
      <c r="J194" s="444" t="n"/>
      <c r="K194" s="444" t="n"/>
      <c r="L194" s="444" t="n"/>
      <c r="M194" s="444" t="n"/>
    </row>
    <row r="195" ht="19.8" customHeight="1" s="107">
      <c r="A195" s="444" t="n"/>
      <c r="B195" s="444" t="n"/>
      <c r="C195" s="444" t="n"/>
      <c r="D195" s="444" t="n"/>
      <c r="E195" s="444" t="n"/>
      <c r="F195" s="444" t="n"/>
      <c r="G195" s="444" t="n"/>
      <c r="H195" s="444" t="n"/>
      <c r="I195" s="444" t="n"/>
      <c r="J195" s="444" t="n"/>
      <c r="K195" s="444" t="n"/>
      <c r="L195" s="444" t="n"/>
      <c r="M195" s="444" t="n"/>
    </row>
    <row r="196" ht="19.8" customHeight="1" s="107">
      <c r="A196" s="444" t="n"/>
      <c r="B196" s="444" t="n"/>
      <c r="C196" s="444" t="n"/>
      <c r="D196" s="444" t="n"/>
      <c r="E196" s="444" t="n"/>
      <c r="F196" s="444" t="n"/>
      <c r="G196" s="444" t="n"/>
      <c r="H196" s="444" t="n"/>
      <c r="I196" s="444" t="n"/>
      <c r="J196" s="444" t="n"/>
      <c r="K196" s="444" t="n"/>
      <c r="L196" s="444" t="n"/>
      <c r="M196" s="444" t="n"/>
    </row>
    <row r="197" ht="19.8" customHeight="1" s="107">
      <c r="A197" s="444" t="n"/>
      <c r="B197" s="444" t="n"/>
      <c r="C197" s="444" t="n"/>
      <c r="D197" s="444" t="n"/>
      <c r="E197" s="444" t="n"/>
      <c r="F197" s="444" t="n"/>
      <c r="G197" s="444" t="n"/>
      <c r="H197" s="444" t="n"/>
      <c r="I197" s="444" t="n"/>
      <c r="J197" s="444" t="n"/>
      <c r="K197" s="444" t="n"/>
      <c r="L197" s="444" t="n"/>
      <c r="M197" s="444" t="n"/>
    </row>
    <row r="198" ht="19.8" customHeight="1" s="107">
      <c r="A198" s="444" t="n"/>
      <c r="B198" s="444" t="n"/>
      <c r="C198" s="444" t="n"/>
      <c r="D198" s="444" t="n"/>
      <c r="E198" s="444" t="n"/>
      <c r="F198" s="444" t="n"/>
      <c r="G198" s="444" t="n"/>
      <c r="H198" s="444" t="n"/>
      <c r="I198" s="444" t="n"/>
      <c r="J198" s="444" t="n"/>
      <c r="K198" s="444" t="n"/>
      <c r="L198" s="444" t="n"/>
      <c r="M198" s="444" t="n"/>
    </row>
    <row r="199" ht="19.8" customHeight="1" s="107">
      <c r="A199" s="444" t="n"/>
      <c r="B199" s="444" t="n"/>
      <c r="C199" s="444" t="n"/>
      <c r="D199" s="444" t="n"/>
      <c r="E199" s="444" t="n"/>
      <c r="F199" s="444" t="n"/>
      <c r="G199" s="444" t="n"/>
      <c r="H199" s="444" t="n"/>
      <c r="I199" s="444" t="n"/>
      <c r="J199" s="444" t="n"/>
      <c r="K199" s="444" t="n"/>
      <c r="L199" s="444" t="n"/>
      <c r="M199" s="444" t="n"/>
    </row>
    <row r="200" ht="19.8" customHeight="1" s="107">
      <c r="A200" s="444" t="n"/>
      <c r="B200" s="444" t="n"/>
      <c r="C200" s="444" t="n"/>
      <c r="D200" s="444" t="n"/>
      <c r="E200" s="444" t="n"/>
      <c r="F200" s="444" t="n"/>
      <c r="G200" s="444" t="n"/>
      <c r="H200" s="444" t="n"/>
      <c r="I200" s="444" t="n"/>
      <c r="J200" s="444" t="n"/>
      <c r="K200" s="444" t="n"/>
      <c r="L200" s="444" t="n"/>
      <c r="M200" s="444" t="n"/>
    </row>
    <row r="201" ht="19.8" customHeight="1" s="107">
      <c r="A201" s="444" t="n"/>
      <c r="B201" s="444" t="n"/>
      <c r="C201" s="444" t="n"/>
      <c r="D201" s="444" t="n"/>
      <c r="E201" s="444" t="n"/>
      <c r="F201" s="444" t="n"/>
      <c r="G201" s="444" t="n"/>
      <c r="H201" s="444" t="n"/>
      <c r="I201" s="444" t="n"/>
      <c r="J201" s="444" t="n"/>
      <c r="K201" s="444" t="n"/>
      <c r="L201" s="444" t="n"/>
      <c r="M201" s="444" t="n"/>
    </row>
    <row r="202" ht="19.8" customHeight="1" s="107">
      <c r="A202" s="444" t="n"/>
      <c r="B202" s="444" t="n"/>
      <c r="C202" s="444" t="n"/>
      <c r="D202" s="444" t="n"/>
      <c r="E202" s="444" t="n"/>
      <c r="F202" s="444" t="n"/>
      <c r="G202" s="444" t="n"/>
      <c r="H202" s="444" t="n"/>
      <c r="I202" s="444" t="n"/>
      <c r="J202" s="444" t="n"/>
      <c r="K202" s="444" t="n"/>
      <c r="L202" s="444" t="n"/>
      <c r="M202" s="444" t="n"/>
    </row>
    <row r="203" ht="19.8" customHeight="1" s="107">
      <c r="A203" s="444" t="n"/>
      <c r="B203" s="444" t="n"/>
      <c r="C203" s="444" t="n"/>
      <c r="D203" s="444" t="n"/>
      <c r="E203" s="444" t="n"/>
      <c r="F203" s="444" t="n"/>
      <c r="G203" s="444" t="n"/>
      <c r="H203" s="444" t="n"/>
      <c r="I203" s="444" t="n"/>
      <c r="J203" s="444" t="n"/>
      <c r="K203" s="444" t="n"/>
      <c r="L203" s="444" t="n"/>
      <c r="M203" s="444" t="n"/>
    </row>
    <row r="204" ht="19.8" customHeight="1" s="107">
      <c r="A204" s="444" t="n"/>
      <c r="B204" s="444" t="n"/>
      <c r="C204" s="444" t="n"/>
      <c r="D204" s="444" t="n"/>
      <c r="E204" s="444" t="n"/>
      <c r="F204" s="444" t="n"/>
      <c r="G204" s="444" t="n"/>
      <c r="H204" s="444" t="n"/>
      <c r="I204" s="444" t="n"/>
      <c r="J204" s="444" t="n"/>
      <c r="K204" s="444" t="n"/>
      <c r="L204" s="444" t="n"/>
      <c r="M204" s="444" t="n"/>
    </row>
    <row r="205" ht="19.8" customHeight="1" s="107">
      <c r="A205" s="444" t="n"/>
      <c r="B205" s="444" t="n"/>
      <c r="C205" s="444" t="n"/>
      <c r="D205" s="444" t="n"/>
      <c r="E205" s="444" t="n"/>
      <c r="F205" s="444" t="n"/>
      <c r="G205" s="444" t="n"/>
      <c r="H205" s="444" t="n"/>
      <c r="I205" s="444" t="n"/>
      <c r="J205" s="444" t="n"/>
      <c r="K205" s="444" t="n"/>
      <c r="L205" s="444" t="n"/>
      <c r="M205" s="444" t="n"/>
    </row>
    <row r="206" ht="19.8" customHeight="1" s="107">
      <c r="A206" s="444" t="n"/>
      <c r="B206" s="444" t="n"/>
      <c r="C206" s="444" t="n"/>
      <c r="D206" s="444" t="n"/>
      <c r="E206" s="444" t="n"/>
      <c r="F206" s="444" t="n"/>
      <c r="G206" s="444" t="n"/>
      <c r="H206" s="444" t="n"/>
      <c r="I206" s="444" t="n"/>
      <c r="J206" s="444" t="n"/>
      <c r="K206" s="444" t="n"/>
      <c r="L206" s="444" t="n"/>
      <c r="M206" s="444" t="n"/>
    </row>
    <row r="207" ht="19.8" customHeight="1" s="107">
      <c r="A207" s="444" t="n"/>
      <c r="B207" s="444" t="n"/>
      <c r="C207" s="444" t="n"/>
      <c r="D207" s="444" t="n"/>
      <c r="E207" s="444" t="n"/>
      <c r="F207" s="444" t="n"/>
      <c r="G207" s="444" t="n"/>
      <c r="H207" s="444" t="n"/>
      <c r="I207" s="444" t="n"/>
      <c r="J207" s="444" t="n"/>
      <c r="K207" s="444" t="n"/>
      <c r="L207" s="444" t="n"/>
      <c r="M207" s="444" t="n"/>
    </row>
    <row r="208" ht="19.8" customHeight="1" s="107">
      <c r="A208" s="444" t="n"/>
      <c r="B208" s="444" t="n"/>
      <c r="C208" s="444" t="n"/>
      <c r="D208" s="444" t="n"/>
      <c r="E208" s="444" t="n"/>
      <c r="F208" s="444" t="n"/>
      <c r="G208" s="444" t="n"/>
      <c r="H208" s="444" t="n"/>
      <c r="I208" s="444" t="n"/>
      <c r="J208" s="444" t="n"/>
      <c r="K208" s="444" t="n"/>
      <c r="L208" s="444" t="n"/>
      <c r="M208" s="444" t="n"/>
    </row>
    <row r="209" ht="19.8" customHeight="1" s="107">
      <c r="A209" s="444" t="n"/>
      <c r="B209" s="444" t="n"/>
      <c r="C209" s="444" t="n"/>
      <c r="D209" s="444" t="n"/>
      <c r="E209" s="444" t="n"/>
      <c r="F209" s="444" t="n"/>
      <c r="G209" s="444" t="n"/>
      <c r="H209" s="444" t="n"/>
      <c r="I209" s="444" t="n"/>
      <c r="J209" s="444" t="n"/>
      <c r="K209" s="444" t="n"/>
      <c r="L209" s="444" t="n"/>
      <c r="M209" s="444" t="n"/>
    </row>
    <row r="210" ht="19.8" customHeight="1" s="107">
      <c r="A210" s="444" t="n"/>
      <c r="B210" s="444" t="n"/>
      <c r="C210" s="444" t="n"/>
      <c r="D210" s="444" t="n"/>
      <c r="E210" s="444" t="n"/>
      <c r="F210" s="444" t="n"/>
      <c r="G210" s="444" t="n"/>
      <c r="H210" s="444" t="n"/>
      <c r="I210" s="444" t="n"/>
      <c r="J210" s="444" t="n"/>
      <c r="K210" s="444" t="n"/>
      <c r="L210" s="444" t="n"/>
      <c r="M210" s="444" t="n"/>
    </row>
    <row r="211" ht="19.8" customHeight="1" s="107">
      <c r="A211" s="444" t="n"/>
      <c r="B211" s="444" t="n"/>
      <c r="C211" s="444" t="n"/>
      <c r="D211" s="444" t="n"/>
      <c r="E211" s="444" t="n"/>
      <c r="F211" s="444" t="n"/>
      <c r="G211" s="444" t="n"/>
      <c r="H211" s="444" t="n"/>
      <c r="I211" s="444" t="n"/>
      <c r="J211" s="444" t="n"/>
      <c r="K211" s="444" t="n"/>
      <c r="L211" s="444" t="n"/>
      <c r="M211" s="444" t="n"/>
    </row>
    <row r="212" ht="19.8" customHeight="1" s="107">
      <c r="A212" s="444" t="n"/>
      <c r="B212" s="444" t="n"/>
      <c r="C212" s="444" t="n"/>
      <c r="D212" s="444" t="n"/>
      <c r="E212" s="444" t="n"/>
      <c r="F212" s="444" t="n"/>
      <c r="G212" s="444" t="n"/>
      <c r="H212" s="444" t="n"/>
      <c r="I212" s="444" t="n"/>
      <c r="J212" s="444" t="n"/>
      <c r="K212" s="444" t="n"/>
      <c r="L212" s="444" t="n"/>
      <c r="M212" s="444" t="n"/>
    </row>
    <row r="213" ht="19.8" customHeight="1" s="107">
      <c r="A213" s="444" t="n"/>
      <c r="B213" s="444" t="n"/>
      <c r="C213" s="444" t="n"/>
      <c r="D213" s="444" t="n"/>
      <c r="E213" s="444" t="n"/>
      <c r="F213" s="444" t="n"/>
      <c r="G213" s="444" t="n"/>
      <c r="H213" s="444" t="n"/>
      <c r="I213" s="444" t="n"/>
      <c r="J213" s="444" t="n"/>
      <c r="K213" s="444" t="n"/>
      <c r="L213" s="444" t="n"/>
      <c r="M213" s="444" t="n"/>
    </row>
    <row r="214" ht="19.8" customHeight="1" s="107">
      <c r="A214" s="444" t="n"/>
      <c r="B214" s="444" t="n"/>
      <c r="C214" s="444" t="n"/>
      <c r="D214" s="444" t="n"/>
      <c r="E214" s="444" t="n"/>
      <c r="F214" s="444" t="n"/>
      <c r="G214" s="444" t="n"/>
      <c r="H214" s="444" t="n"/>
      <c r="I214" s="444" t="n"/>
      <c r="J214" s="444" t="n"/>
      <c r="K214" s="444" t="n"/>
      <c r="L214" s="444" t="n"/>
      <c r="M214" s="444" t="n"/>
    </row>
    <row r="215" ht="19.8" customHeight="1" s="107">
      <c r="A215" s="444" t="n"/>
      <c r="B215" s="444" t="n"/>
      <c r="C215" s="444" t="n"/>
      <c r="D215" s="444" t="n"/>
      <c r="E215" s="444" t="n"/>
      <c r="F215" s="444" t="n"/>
      <c r="G215" s="444" t="n"/>
      <c r="H215" s="444" t="n"/>
      <c r="I215" s="444" t="n"/>
      <c r="J215" s="444" t="n"/>
      <c r="K215" s="444" t="n"/>
      <c r="L215" s="444" t="n"/>
      <c r="M215" s="444" t="n"/>
    </row>
    <row r="216" ht="19.8" customHeight="1" s="107">
      <c r="A216" s="444" t="n"/>
      <c r="B216" s="444" t="n"/>
      <c r="C216" s="444" t="n"/>
      <c r="D216" s="444" t="n"/>
      <c r="E216" s="444" t="n"/>
      <c r="F216" s="444" t="n"/>
      <c r="G216" s="444" t="n"/>
      <c r="H216" s="444" t="n"/>
      <c r="I216" s="444" t="n"/>
      <c r="J216" s="444" t="n"/>
      <c r="K216" s="444" t="n"/>
      <c r="L216" s="444" t="n"/>
      <c r="M216" s="444" t="n"/>
    </row>
    <row r="217" ht="19.8" customHeight="1" s="107">
      <c r="A217" s="444" t="n"/>
      <c r="B217" s="444" t="n"/>
      <c r="C217" s="444" t="n"/>
      <c r="D217" s="444" t="n"/>
      <c r="E217" s="444" t="n"/>
      <c r="F217" s="444" t="n"/>
      <c r="G217" s="444" t="n"/>
      <c r="H217" s="444" t="n"/>
      <c r="I217" s="444" t="n"/>
      <c r="J217" s="444" t="n"/>
      <c r="K217" s="444" t="n"/>
      <c r="L217" s="444" t="n"/>
      <c r="M217" s="444" t="n"/>
    </row>
    <row r="218" ht="19.8" customHeight="1" s="107">
      <c r="A218" s="444" t="n"/>
      <c r="B218" s="444" t="n"/>
      <c r="C218" s="444" t="n"/>
      <c r="D218" s="444" t="n"/>
      <c r="E218" s="444" t="n"/>
      <c r="F218" s="444" t="n"/>
      <c r="G218" s="444" t="n"/>
      <c r="H218" s="444" t="n"/>
      <c r="I218" s="444" t="n"/>
      <c r="J218" s="444" t="n"/>
      <c r="K218" s="444" t="n"/>
      <c r="L218" s="444" t="n"/>
      <c r="M218" s="444" t="n"/>
    </row>
    <row r="219" ht="19.8" customHeight="1" s="107">
      <c r="A219" s="444" t="n"/>
      <c r="B219" s="444" t="n"/>
      <c r="C219" s="444" t="n"/>
      <c r="D219" s="444" t="n"/>
      <c r="E219" s="444" t="n"/>
      <c r="F219" s="444" t="n"/>
      <c r="G219" s="444" t="n"/>
      <c r="H219" s="444" t="n"/>
      <c r="I219" s="444" t="n"/>
      <c r="J219" s="444" t="n"/>
      <c r="K219" s="444" t="n"/>
      <c r="L219" s="444" t="n"/>
      <c r="M219" s="444" t="n"/>
    </row>
    <row r="220" ht="19.8" customHeight="1" s="107">
      <c r="A220" s="444" t="n"/>
      <c r="B220" s="444" t="n"/>
      <c r="C220" s="444" t="n"/>
      <c r="D220" s="444" t="n"/>
      <c r="E220" s="444" t="n"/>
      <c r="F220" s="444" t="n"/>
      <c r="G220" s="444" t="n"/>
      <c r="H220" s="444" t="n"/>
      <c r="I220" s="444" t="n"/>
      <c r="J220" s="444" t="n"/>
      <c r="K220" s="444" t="n"/>
      <c r="L220" s="444" t="n"/>
      <c r="M220" s="444" t="n"/>
    </row>
    <row r="221" ht="19.8" customHeight="1" s="107">
      <c r="A221" s="444" t="n"/>
      <c r="B221" s="444" t="n"/>
      <c r="C221" s="444" t="n"/>
      <c r="D221" s="444" t="n"/>
      <c r="E221" s="444" t="n"/>
      <c r="F221" s="444" t="n"/>
      <c r="G221" s="444" t="n"/>
      <c r="H221" s="444" t="n"/>
      <c r="I221" s="444" t="n"/>
      <c r="J221" s="444" t="n"/>
      <c r="K221" s="444" t="n"/>
      <c r="L221" s="444" t="n"/>
      <c r="M221" s="444" t="n"/>
    </row>
    <row r="222" ht="19.8" customHeight="1" s="107">
      <c r="A222" s="444" t="n"/>
      <c r="B222" s="444" t="n"/>
      <c r="C222" s="444" t="n"/>
      <c r="D222" s="444" t="n"/>
      <c r="E222" s="444" t="n"/>
      <c r="F222" s="444" t="n"/>
      <c r="G222" s="444" t="n"/>
      <c r="H222" s="444" t="n"/>
      <c r="I222" s="444" t="n"/>
      <c r="J222" s="444" t="n"/>
      <c r="K222" s="444" t="n"/>
      <c r="L222" s="444" t="n"/>
      <c r="M222" s="444" t="n"/>
    </row>
    <row r="223" ht="19.8" customHeight="1" s="107">
      <c r="A223" s="444" t="n"/>
      <c r="B223" s="444" t="n"/>
      <c r="C223" s="444" t="n"/>
      <c r="D223" s="444" t="n"/>
      <c r="E223" s="444" t="n"/>
      <c r="F223" s="444" t="n"/>
      <c r="G223" s="444" t="n"/>
      <c r="H223" s="444" t="n"/>
      <c r="I223" s="444" t="n"/>
      <c r="J223" s="444" t="n"/>
      <c r="K223" s="444" t="n"/>
      <c r="L223" s="444" t="n"/>
      <c r="M223" s="444" t="n"/>
    </row>
    <row r="224" ht="19.8" customHeight="1" s="107">
      <c r="A224" s="444" t="n"/>
      <c r="B224" s="444" t="n"/>
      <c r="C224" s="444" t="n"/>
      <c r="D224" s="444" t="n"/>
      <c r="E224" s="444" t="n"/>
      <c r="F224" s="444" t="n"/>
      <c r="G224" s="444" t="n"/>
      <c r="H224" s="444" t="n"/>
      <c r="I224" s="444" t="n"/>
      <c r="J224" s="444" t="n"/>
      <c r="K224" s="444" t="n"/>
      <c r="L224" s="444" t="n"/>
      <c r="M224" s="444" t="n"/>
    </row>
    <row r="225" ht="19.8" customHeight="1" s="107">
      <c r="A225" s="444" t="n"/>
      <c r="B225" s="444" t="n"/>
      <c r="C225" s="444" t="n"/>
      <c r="D225" s="444" t="n"/>
      <c r="E225" s="444" t="n"/>
      <c r="F225" s="444" t="n"/>
      <c r="G225" s="444" t="n"/>
      <c r="H225" s="444" t="n"/>
      <c r="I225" s="444" t="n"/>
      <c r="J225" s="444" t="n"/>
      <c r="K225" s="444" t="n"/>
      <c r="L225" s="444" t="n"/>
      <c r="M225" s="444" t="n"/>
    </row>
    <row r="226" ht="19.8" customHeight="1" s="107">
      <c r="A226" s="444" t="n"/>
      <c r="B226" s="444" t="n"/>
      <c r="C226" s="444" t="n"/>
      <c r="D226" s="444" t="n"/>
      <c r="E226" s="444" t="n"/>
      <c r="F226" s="444" t="n"/>
      <c r="G226" s="444" t="n"/>
      <c r="H226" s="444" t="n"/>
      <c r="I226" s="444" t="n"/>
      <c r="J226" s="444" t="n"/>
      <c r="K226" s="444" t="n"/>
      <c r="L226" s="444" t="n"/>
      <c r="M226" s="444" t="n"/>
    </row>
    <row r="227" ht="19.8" customHeight="1" s="107">
      <c r="A227" s="444" t="n"/>
      <c r="B227" s="444" t="n"/>
      <c r="C227" s="444" t="n"/>
      <c r="D227" s="444" t="n"/>
      <c r="E227" s="444" t="n"/>
      <c r="F227" s="444" t="n"/>
      <c r="G227" s="444" t="n"/>
      <c r="H227" s="444" t="n"/>
      <c r="I227" s="444" t="n"/>
      <c r="J227" s="444" t="n"/>
      <c r="K227" s="444" t="n"/>
      <c r="L227" s="444" t="n"/>
      <c r="M227" s="444" t="n"/>
    </row>
    <row r="228" ht="19.8" customHeight="1" s="107">
      <c r="A228" s="444" t="n"/>
      <c r="B228" s="444" t="n"/>
      <c r="C228" s="444" t="n"/>
      <c r="D228" s="444" t="n"/>
      <c r="E228" s="444" t="n"/>
      <c r="F228" s="444" t="n"/>
      <c r="G228" s="444" t="n"/>
      <c r="H228" s="444" t="n"/>
      <c r="I228" s="444" t="n"/>
      <c r="J228" s="444" t="n"/>
      <c r="K228" s="444" t="n"/>
      <c r="L228" s="444" t="n"/>
      <c r="M228" s="444" t="n"/>
    </row>
    <row r="229" ht="19.8" customHeight="1" s="107">
      <c r="A229" s="444" t="n"/>
      <c r="B229" s="444" t="n"/>
      <c r="C229" s="444" t="n"/>
      <c r="D229" s="444" t="n"/>
      <c r="E229" s="444" t="n"/>
      <c r="F229" s="444" t="n"/>
      <c r="G229" s="444" t="n"/>
      <c r="H229" s="444" t="n"/>
      <c r="I229" s="444" t="n"/>
      <c r="J229" s="444" t="n"/>
      <c r="K229" s="444" t="n"/>
      <c r="L229" s="444" t="n"/>
      <c r="M229" s="444" t="n"/>
    </row>
    <row r="230" ht="19.8" customHeight="1" s="107">
      <c r="A230" s="444" t="n"/>
      <c r="B230" s="444" t="n"/>
      <c r="C230" s="444" t="n"/>
      <c r="D230" s="444" t="n"/>
      <c r="E230" s="444" t="n"/>
      <c r="F230" s="444" t="n"/>
      <c r="G230" s="444" t="n"/>
      <c r="H230" s="444" t="n"/>
      <c r="I230" s="444" t="n"/>
      <c r="J230" s="444" t="n"/>
      <c r="K230" s="444" t="n"/>
      <c r="L230" s="444" t="n"/>
      <c r="M230" s="444" t="n"/>
    </row>
    <row r="231" ht="19.8" customHeight="1" s="107">
      <c r="A231" s="444" t="n"/>
      <c r="B231" s="444" t="n"/>
      <c r="C231" s="444" t="n"/>
      <c r="D231" s="444" t="n"/>
      <c r="E231" s="444" t="n"/>
      <c r="F231" s="444" t="n"/>
      <c r="G231" s="444" t="n"/>
      <c r="H231" s="444" t="n"/>
      <c r="I231" s="444" t="n"/>
      <c r="J231" s="444" t="n"/>
      <c r="K231" s="444" t="n"/>
      <c r="L231" s="444" t="n"/>
      <c r="M231" s="444" t="n"/>
    </row>
    <row r="232" ht="19.8" customHeight="1" s="107">
      <c r="A232" s="444" t="n"/>
      <c r="B232" s="444" t="n"/>
      <c r="C232" s="444" t="n"/>
      <c r="D232" s="444" t="n"/>
      <c r="E232" s="444" t="n"/>
      <c r="F232" s="444" t="n"/>
      <c r="G232" s="444" t="n"/>
      <c r="H232" s="444" t="n"/>
      <c r="I232" s="444" t="n"/>
      <c r="J232" s="444" t="n"/>
      <c r="K232" s="444" t="n"/>
      <c r="L232" s="444" t="n"/>
      <c r="M232" s="444" t="n"/>
    </row>
    <row r="233" ht="19.8" customHeight="1" s="107">
      <c r="A233" s="444" t="n"/>
      <c r="B233" s="444" t="n"/>
      <c r="C233" s="444" t="n"/>
      <c r="D233" s="444" t="n"/>
      <c r="E233" s="444" t="n"/>
      <c r="F233" s="444" t="n"/>
      <c r="G233" s="444" t="n"/>
      <c r="H233" s="444" t="n"/>
      <c r="I233" s="444" t="n"/>
      <c r="J233" s="444" t="n"/>
      <c r="K233" s="444" t="n"/>
      <c r="L233" s="444" t="n"/>
      <c r="M233" s="444" t="n"/>
    </row>
    <row r="234" ht="19.8" customHeight="1" s="107">
      <c r="A234" s="444" t="n"/>
      <c r="B234" s="444" t="n"/>
      <c r="C234" s="444" t="n"/>
      <c r="D234" s="444" t="n"/>
      <c r="E234" s="444" t="n"/>
      <c r="F234" s="444" t="n"/>
      <c r="G234" s="444" t="n"/>
      <c r="H234" s="444" t="n"/>
      <c r="I234" s="444" t="n"/>
      <c r="J234" s="444" t="n"/>
      <c r="K234" s="444" t="n"/>
      <c r="L234" s="444" t="n"/>
      <c r="M234" s="444" t="n"/>
    </row>
    <row r="235" ht="19.8" customHeight="1" s="107">
      <c r="A235" s="444" t="n"/>
      <c r="B235" s="444" t="n"/>
      <c r="C235" s="444" t="n"/>
      <c r="D235" s="444" t="n"/>
      <c r="E235" s="444" t="n"/>
      <c r="F235" s="444" t="n"/>
      <c r="G235" s="444" t="n"/>
      <c r="H235" s="444" t="n"/>
      <c r="I235" s="444" t="n"/>
      <c r="J235" s="444" t="n"/>
      <c r="K235" s="444" t="n"/>
      <c r="L235" s="444" t="n"/>
      <c r="M235" s="444" t="n"/>
    </row>
    <row r="236" ht="19.8" customHeight="1" s="107">
      <c r="A236" s="444" t="n"/>
      <c r="B236" s="444" t="n"/>
      <c r="C236" s="444" t="n"/>
      <c r="D236" s="444" t="n"/>
      <c r="E236" s="444" t="n"/>
      <c r="F236" s="444" t="n"/>
      <c r="G236" s="444" t="n"/>
      <c r="H236" s="444" t="n"/>
      <c r="I236" s="444" t="n"/>
      <c r="J236" s="444" t="n"/>
      <c r="K236" s="444" t="n"/>
      <c r="L236" s="444" t="n"/>
      <c r="M236" s="444" t="n"/>
    </row>
    <row r="237" ht="19.8" customHeight="1" s="107">
      <c r="A237" s="444" t="n"/>
      <c r="B237" s="444" t="n"/>
      <c r="C237" s="444" t="n"/>
      <c r="D237" s="444" t="n"/>
      <c r="E237" s="444" t="n"/>
      <c r="F237" s="444" t="n"/>
      <c r="G237" s="444" t="n"/>
      <c r="H237" s="444" t="n"/>
      <c r="I237" s="444" t="n"/>
      <c r="J237" s="444" t="n"/>
      <c r="K237" s="444" t="n"/>
      <c r="L237" s="444" t="n"/>
      <c r="M237" s="444" t="n"/>
    </row>
    <row r="238" ht="19.8" customHeight="1" s="107">
      <c r="A238" s="444" t="n"/>
      <c r="B238" s="444" t="n"/>
      <c r="C238" s="444" t="n"/>
      <c r="D238" s="444" t="n"/>
      <c r="E238" s="444" t="n"/>
      <c r="F238" s="444" t="n"/>
      <c r="G238" s="444" t="n"/>
      <c r="H238" s="444" t="n"/>
      <c r="I238" s="444" t="n"/>
      <c r="J238" s="444" t="n"/>
      <c r="K238" s="444" t="n"/>
      <c r="L238" s="444" t="n"/>
      <c r="M238" s="444" t="n"/>
    </row>
    <row r="239" ht="19.8" customHeight="1" s="107">
      <c r="A239" s="444" t="n"/>
      <c r="B239" s="444" t="n"/>
      <c r="C239" s="444" t="n"/>
      <c r="D239" s="444" t="n"/>
      <c r="E239" s="444" t="n"/>
      <c r="F239" s="444" t="n"/>
      <c r="G239" s="444" t="n"/>
      <c r="H239" s="444" t="n"/>
      <c r="I239" s="444" t="n"/>
      <c r="J239" s="444" t="n"/>
      <c r="K239" s="444" t="n"/>
      <c r="L239" s="444" t="n"/>
      <c r="M239" s="444" t="n"/>
    </row>
    <row r="240" ht="19.8" customHeight="1" s="107">
      <c r="A240" s="444" t="n"/>
      <c r="B240" s="444" t="n"/>
      <c r="C240" s="444" t="n"/>
      <c r="D240" s="444" t="n"/>
      <c r="E240" s="444" t="n"/>
      <c r="F240" s="444" t="n"/>
      <c r="G240" s="444" t="n"/>
      <c r="H240" s="444" t="n"/>
      <c r="I240" s="444" t="n"/>
      <c r="J240" s="444" t="n"/>
      <c r="K240" s="444" t="n"/>
      <c r="L240" s="444" t="n"/>
      <c r="M240" s="444" t="n"/>
    </row>
    <row r="241" ht="19.8" customHeight="1" s="107">
      <c r="A241" s="444" t="n"/>
      <c r="B241" s="444" t="n"/>
      <c r="C241" s="444" t="n"/>
      <c r="D241" s="444" t="n"/>
      <c r="E241" s="444" t="n"/>
      <c r="F241" s="444" t="n"/>
      <c r="G241" s="444" t="n"/>
      <c r="H241" s="444" t="n"/>
      <c r="I241" s="444" t="n"/>
      <c r="J241" s="444" t="n"/>
      <c r="K241" s="444" t="n"/>
      <c r="L241" s="444" t="n"/>
      <c r="M241" s="444" t="n"/>
    </row>
    <row r="242" ht="19.8" customHeight="1" s="107">
      <c r="A242" s="444" t="n"/>
      <c r="B242" s="444" t="n"/>
      <c r="C242" s="444" t="n"/>
      <c r="D242" s="444" t="n"/>
      <c r="E242" s="444" t="n"/>
      <c r="F242" s="444" t="n"/>
      <c r="G242" s="444" t="n"/>
      <c r="H242" s="444" t="n"/>
      <c r="I242" s="444" t="n"/>
      <c r="J242" s="444" t="n"/>
      <c r="K242" s="444" t="n"/>
      <c r="L242" s="444" t="n"/>
      <c r="M242" s="444" t="n"/>
    </row>
    <row r="243" ht="19.8" customHeight="1" s="107">
      <c r="A243" s="444" t="n"/>
      <c r="B243" s="444" t="n"/>
      <c r="C243" s="444" t="n"/>
      <c r="D243" s="444" t="n"/>
      <c r="E243" s="444" t="n"/>
      <c r="F243" s="444" t="n"/>
      <c r="G243" s="444" t="n"/>
      <c r="H243" s="444" t="n"/>
      <c r="I243" s="444" t="n"/>
      <c r="J243" s="444" t="n"/>
      <c r="K243" s="444" t="n"/>
      <c r="L243" s="444" t="n"/>
      <c r="M243" s="444" t="n"/>
    </row>
    <row r="244" ht="19.8" customHeight="1" s="107">
      <c r="A244" s="444" t="n"/>
      <c r="B244" s="444" t="n"/>
      <c r="C244" s="444" t="n"/>
      <c r="D244" s="444" t="n"/>
      <c r="E244" s="444" t="n"/>
      <c r="F244" s="444" t="n"/>
      <c r="G244" s="444" t="n"/>
      <c r="H244" s="444" t="n"/>
      <c r="I244" s="444" t="n"/>
      <c r="J244" s="444" t="n"/>
      <c r="K244" s="444" t="n"/>
      <c r="L244" s="444" t="n"/>
      <c r="M244" s="444" t="n"/>
    </row>
    <row r="245" ht="19.8" customHeight="1" s="107">
      <c r="A245" s="444" t="n"/>
      <c r="B245" s="444" t="n"/>
      <c r="C245" s="444" t="n"/>
      <c r="D245" s="444" t="n"/>
      <c r="E245" s="444" t="n"/>
      <c r="F245" s="444" t="n"/>
      <c r="G245" s="444" t="n"/>
      <c r="H245" s="444" t="n"/>
      <c r="I245" s="444" t="n"/>
      <c r="J245" s="444" t="n"/>
      <c r="K245" s="444" t="n"/>
      <c r="L245" s="444" t="n"/>
      <c r="M245" s="444" t="n"/>
    </row>
    <row r="246" ht="19.8" customHeight="1" s="107">
      <c r="A246" s="444" t="n"/>
      <c r="B246" s="444" t="n"/>
      <c r="C246" s="444" t="n"/>
      <c r="D246" s="444" t="n"/>
      <c r="E246" s="444" t="n"/>
      <c r="F246" s="444" t="n"/>
      <c r="G246" s="444" t="n"/>
      <c r="H246" s="444" t="n"/>
      <c r="I246" s="444" t="n"/>
      <c r="J246" s="444" t="n"/>
      <c r="K246" s="444" t="n"/>
      <c r="L246" s="444" t="n"/>
      <c r="M246" s="444" t="n"/>
    </row>
    <row r="247" ht="19.8" customHeight="1" s="107">
      <c r="A247" s="444" t="n"/>
      <c r="B247" s="444" t="n"/>
      <c r="C247" s="444" t="n"/>
      <c r="D247" s="444" t="n"/>
      <c r="E247" s="444" t="n"/>
      <c r="F247" s="444" t="n"/>
      <c r="G247" s="444" t="n"/>
      <c r="H247" s="444" t="n"/>
      <c r="I247" s="444" t="n"/>
      <c r="J247" s="444" t="n"/>
      <c r="K247" s="444" t="n"/>
      <c r="L247" s="444" t="n"/>
      <c r="M247" s="444" t="n"/>
    </row>
    <row r="248" ht="19.8" customHeight="1" s="107">
      <c r="A248" s="444" t="n"/>
      <c r="B248" s="444" t="n"/>
      <c r="C248" s="444" t="n"/>
      <c r="D248" s="444" t="n"/>
      <c r="E248" s="444" t="n"/>
      <c r="F248" s="444" t="n"/>
      <c r="G248" s="444" t="n"/>
      <c r="H248" s="444" t="n"/>
      <c r="I248" s="444" t="n"/>
      <c r="J248" s="444" t="n"/>
      <c r="K248" s="444" t="n"/>
      <c r="L248" s="444" t="n"/>
      <c r="M248" s="444" t="n"/>
    </row>
    <row r="249" ht="19.8" customHeight="1" s="107">
      <c r="A249" s="444" t="n"/>
      <c r="B249" s="444" t="n"/>
      <c r="C249" s="444" t="n"/>
      <c r="D249" s="444" t="n"/>
      <c r="E249" s="444" t="n"/>
      <c r="F249" s="444" t="n"/>
      <c r="G249" s="444" t="n"/>
      <c r="H249" s="444" t="n"/>
      <c r="I249" s="444" t="n"/>
      <c r="J249" s="444" t="n"/>
      <c r="K249" s="444" t="n"/>
      <c r="L249" s="444" t="n"/>
      <c r="M249" s="444" t="n"/>
    </row>
    <row r="250" ht="19.8" customHeight="1" s="107">
      <c r="A250" s="444" t="n"/>
      <c r="B250" s="444" t="n"/>
      <c r="C250" s="444" t="n"/>
      <c r="D250" s="444" t="n"/>
      <c r="E250" s="444" t="n"/>
      <c r="F250" s="444" t="n"/>
      <c r="G250" s="444" t="n"/>
      <c r="H250" s="444" t="n"/>
      <c r="I250" s="444" t="n"/>
      <c r="J250" s="444" t="n"/>
      <c r="K250" s="444" t="n"/>
      <c r="L250" s="444" t="n"/>
      <c r="M250" s="444" t="n"/>
    </row>
    <row r="251" ht="19.8" customHeight="1" s="107">
      <c r="A251" s="444" t="n"/>
      <c r="B251" s="444" t="n"/>
      <c r="C251" s="444" t="n"/>
      <c r="D251" s="444" t="n"/>
      <c r="E251" s="444" t="n"/>
      <c r="F251" s="444" t="n"/>
      <c r="G251" s="444" t="n"/>
      <c r="H251" s="444" t="n"/>
      <c r="I251" s="444" t="n"/>
      <c r="J251" s="444" t="n"/>
      <c r="K251" s="444" t="n"/>
      <c r="L251" s="444" t="n"/>
      <c r="M251" s="444" t="n"/>
    </row>
    <row r="252" ht="19.8" customHeight="1" s="107">
      <c r="A252" s="444" t="n"/>
      <c r="B252" s="444" t="n"/>
      <c r="C252" s="444" t="n"/>
      <c r="D252" s="444" t="n"/>
      <c r="E252" s="444" t="n"/>
      <c r="F252" s="444" t="n"/>
      <c r="G252" s="444" t="n"/>
      <c r="H252" s="444" t="n"/>
      <c r="I252" s="444" t="n"/>
      <c r="J252" s="444" t="n"/>
      <c r="K252" s="444" t="n"/>
      <c r="L252" s="444" t="n"/>
      <c r="M252" s="444" t="n"/>
    </row>
    <row r="253" ht="19.8" customHeight="1" s="107">
      <c r="A253" s="444" t="n"/>
      <c r="B253" s="444" t="n"/>
      <c r="C253" s="444" t="n"/>
      <c r="D253" s="444" t="n"/>
      <c r="E253" s="444" t="n"/>
      <c r="F253" s="444" t="n"/>
      <c r="G253" s="444" t="n"/>
      <c r="H253" s="444" t="n"/>
      <c r="I253" s="444" t="n"/>
      <c r="J253" s="444" t="n"/>
      <c r="K253" s="444" t="n"/>
      <c r="L253" s="444" t="n"/>
      <c r="M253" s="444" t="n"/>
    </row>
    <row r="254" ht="19.8" customHeight="1" s="107">
      <c r="A254" s="444" t="n"/>
      <c r="B254" s="444" t="n"/>
      <c r="C254" s="444" t="n"/>
      <c r="D254" s="444" t="n"/>
      <c r="E254" s="444" t="n"/>
      <c r="F254" s="444" t="n"/>
      <c r="G254" s="444" t="n"/>
      <c r="H254" s="444" t="n"/>
      <c r="I254" s="444" t="n"/>
      <c r="J254" s="444" t="n"/>
      <c r="K254" s="444" t="n"/>
      <c r="L254" s="444" t="n"/>
      <c r="M254" s="444" t="n"/>
    </row>
    <row r="255" ht="19.8" customHeight="1" s="107">
      <c r="A255" s="444" t="n"/>
      <c r="B255" s="444" t="n"/>
      <c r="C255" s="444" t="n"/>
      <c r="D255" s="444" t="n"/>
      <c r="E255" s="444" t="n"/>
      <c r="F255" s="444" t="n"/>
      <c r="G255" s="444" t="n"/>
      <c r="H255" s="444" t="n"/>
      <c r="I255" s="444" t="n"/>
      <c r="J255" s="444" t="n"/>
      <c r="K255" s="444" t="n"/>
      <c r="L255" s="444" t="n"/>
      <c r="M255" s="444" t="n"/>
    </row>
    <row r="256" ht="19.8" customHeight="1" s="107">
      <c r="A256" s="444" t="n"/>
      <c r="B256" s="444" t="n"/>
      <c r="C256" s="444" t="n"/>
      <c r="D256" s="444" t="n"/>
      <c r="E256" s="444" t="n"/>
      <c r="F256" s="444" t="n"/>
      <c r="G256" s="444" t="n"/>
      <c r="H256" s="444" t="n"/>
      <c r="I256" s="444" t="n"/>
      <c r="J256" s="444" t="n"/>
      <c r="K256" s="444" t="n"/>
      <c r="L256" s="444" t="n"/>
      <c r="M256" s="444" t="n"/>
    </row>
    <row r="257" ht="19.8" customHeight="1" s="107">
      <c r="A257" s="444" t="n"/>
      <c r="B257" s="444" t="n"/>
      <c r="C257" s="444" t="n"/>
      <c r="D257" s="444" t="n"/>
      <c r="E257" s="444" t="n"/>
      <c r="F257" s="444" t="n"/>
      <c r="G257" s="444" t="n"/>
      <c r="H257" s="444" t="n"/>
      <c r="I257" s="444" t="n"/>
      <c r="J257" s="444" t="n"/>
      <c r="K257" s="444" t="n"/>
      <c r="L257" s="444" t="n"/>
      <c r="M257" s="444" t="n"/>
    </row>
    <row r="258" ht="19.8" customHeight="1" s="107">
      <c r="A258" s="444" t="n"/>
      <c r="B258" s="444" t="n"/>
      <c r="C258" s="444" t="n"/>
      <c r="D258" s="444" t="n"/>
      <c r="E258" s="444" t="n"/>
      <c r="F258" s="444" t="n"/>
      <c r="G258" s="444" t="n"/>
      <c r="H258" s="444" t="n"/>
      <c r="I258" s="444" t="n"/>
      <c r="J258" s="444" t="n"/>
      <c r="K258" s="444" t="n"/>
      <c r="L258" s="444" t="n"/>
      <c r="M258" s="444" t="n"/>
    </row>
    <row r="259" ht="19.8" customHeight="1" s="107">
      <c r="A259" s="444" t="n"/>
      <c r="B259" s="444" t="n"/>
      <c r="C259" s="444" t="n"/>
      <c r="D259" s="444" t="n"/>
      <c r="E259" s="444" t="n"/>
      <c r="F259" s="444" t="n"/>
      <c r="G259" s="444" t="n"/>
      <c r="H259" s="444" t="n"/>
      <c r="I259" s="444" t="n"/>
      <c r="J259" s="444" t="n"/>
      <c r="K259" s="444" t="n"/>
      <c r="L259" s="444" t="n"/>
      <c r="M259" s="444" t="n"/>
    </row>
    <row r="260" ht="19.8" customHeight="1" s="107">
      <c r="A260" s="444" t="n"/>
      <c r="B260" s="444" t="n"/>
      <c r="C260" s="444" t="n"/>
      <c r="D260" s="444" t="n"/>
      <c r="E260" s="444" t="n"/>
      <c r="F260" s="444" t="n"/>
      <c r="G260" s="444" t="n"/>
      <c r="H260" s="444" t="n"/>
      <c r="I260" s="444" t="n"/>
      <c r="J260" s="444" t="n"/>
      <c r="K260" s="444" t="n"/>
      <c r="L260" s="444" t="n"/>
      <c r="M260" s="444" t="n"/>
    </row>
    <row r="261" ht="19.8" customHeight="1" s="107">
      <c r="A261" s="444" t="n"/>
      <c r="B261" s="444" t="n"/>
      <c r="C261" s="444" t="n"/>
      <c r="D261" s="444" t="n"/>
      <c r="E261" s="444" t="n"/>
      <c r="F261" s="444" t="n"/>
      <c r="G261" s="444" t="n"/>
      <c r="H261" s="444" t="n"/>
      <c r="I261" s="444" t="n"/>
      <c r="J261" s="444" t="n"/>
      <c r="K261" s="444" t="n"/>
      <c r="L261" s="444" t="n"/>
      <c r="M261" s="444" t="n"/>
    </row>
    <row r="262" ht="19.8" customHeight="1" s="107">
      <c r="A262" s="444" t="n"/>
      <c r="B262" s="444" t="n"/>
      <c r="C262" s="444" t="n"/>
      <c r="D262" s="444" t="n"/>
      <c r="E262" s="444" t="n"/>
      <c r="F262" s="444" t="n"/>
      <c r="G262" s="444" t="n"/>
      <c r="H262" s="444" t="n"/>
      <c r="I262" s="444" t="n"/>
      <c r="J262" s="444" t="n"/>
      <c r="K262" s="444" t="n"/>
      <c r="L262" s="444" t="n"/>
      <c r="M262" s="444" t="n"/>
    </row>
    <row r="263" ht="19.8" customHeight="1" s="107">
      <c r="A263" s="444" t="n"/>
      <c r="B263" s="444" t="n"/>
      <c r="C263" s="444" t="n"/>
      <c r="D263" s="444" t="n"/>
      <c r="E263" s="444" t="n"/>
      <c r="F263" s="444" t="n"/>
      <c r="G263" s="444" t="n"/>
      <c r="H263" s="444" t="n"/>
      <c r="I263" s="444" t="n"/>
      <c r="J263" s="444" t="n"/>
      <c r="K263" s="444" t="n"/>
      <c r="L263" s="444" t="n"/>
      <c r="M263" s="444" t="n"/>
    </row>
    <row r="264" ht="19.8" customHeight="1" s="107">
      <c r="A264" s="444" t="n"/>
      <c r="B264" s="444" t="n"/>
      <c r="C264" s="444" t="n"/>
      <c r="D264" s="444" t="n"/>
      <c r="E264" s="444" t="n"/>
      <c r="F264" s="444" t="n"/>
      <c r="G264" s="444" t="n"/>
      <c r="H264" s="444" t="n"/>
      <c r="I264" s="444" t="n"/>
      <c r="J264" s="444" t="n"/>
      <c r="K264" s="444" t="n"/>
      <c r="L264" s="444" t="n"/>
      <c r="M264" s="444" t="n"/>
    </row>
    <row r="265" ht="19.8" customHeight="1" s="107">
      <c r="A265" s="444" t="n"/>
      <c r="B265" s="444" t="n"/>
      <c r="C265" s="444" t="n"/>
      <c r="D265" s="444" t="n"/>
      <c r="E265" s="444" t="n"/>
      <c r="F265" s="444" t="n"/>
      <c r="G265" s="444" t="n"/>
      <c r="H265" s="444" t="n"/>
      <c r="I265" s="444" t="n"/>
      <c r="J265" s="444" t="n"/>
      <c r="K265" s="444" t="n"/>
      <c r="L265" s="444" t="n"/>
      <c r="M265" s="444" t="n"/>
    </row>
    <row r="266" ht="19.8" customHeight="1" s="107">
      <c r="A266" s="444" t="n"/>
      <c r="B266" s="444" t="n"/>
      <c r="C266" s="444" t="n"/>
      <c r="D266" s="444" t="n"/>
      <c r="E266" s="444" t="n"/>
      <c r="F266" s="444" t="n"/>
      <c r="G266" s="444" t="n"/>
      <c r="H266" s="444" t="n"/>
      <c r="I266" s="444" t="n"/>
      <c r="J266" s="444" t="n"/>
      <c r="K266" s="444" t="n"/>
      <c r="L266" s="444" t="n"/>
      <c r="M266" s="444" t="n"/>
    </row>
    <row r="267" ht="19.8" customHeight="1" s="107">
      <c r="A267" s="444" t="n"/>
      <c r="B267" s="444" t="n"/>
      <c r="C267" s="444" t="n"/>
      <c r="D267" s="444" t="n"/>
      <c r="E267" s="444" t="n"/>
      <c r="F267" s="444" t="n"/>
      <c r="G267" s="444" t="n"/>
      <c r="H267" s="444" t="n"/>
      <c r="I267" s="444" t="n"/>
      <c r="J267" s="444" t="n"/>
      <c r="K267" s="444" t="n"/>
      <c r="L267" s="444" t="n"/>
      <c r="M267" s="444" t="n"/>
    </row>
    <row r="268" ht="19.8" customHeight="1" s="107">
      <c r="A268" s="444" t="n"/>
      <c r="B268" s="444" t="n"/>
      <c r="C268" s="444" t="n"/>
      <c r="D268" s="444" t="n"/>
      <c r="E268" s="444" t="n"/>
      <c r="F268" s="444" t="n"/>
      <c r="G268" s="444" t="n"/>
      <c r="H268" s="444" t="n"/>
      <c r="I268" s="444" t="n"/>
      <c r="J268" s="444" t="n"/>
      <c r="K268" s="444" t="n"/>
      <c r="L268" s="444" t="n"/>
      <c r="M268" s="444" t="n"/>
    </row>
    <row r="269" ht="19.8" customHeight="1" s="107">
      <c r="A269" s="444" t="n"/>
      <c r="B269" s="444" t="n"/>
      <c r="C269" s="444" t="n"/>
      <c r="D269" s="444" t="n"/>
      <c r="E269" s="444" t="n"/>
      <c r="F269" s="444" t="n"/>
      <c r="G269" s="444" t="n"/>
      <c r="H269" s="444" t="n"/>
      <c r="I269" s="444" t="n"/>
      <c r="J269" s="444" t="n"/>
      <c r="K269" s="444" t="n"/>
      <c r="L269" s="444" t="n"/>
      <c r="M269" s="444" t="n"/>
    </row>
    <row r="270" ht="19.8" customHeight="1" s="107">
      <c r="A270" s="444" t="n"/>
      <c r="B270" s="444" t="n"/>
      <c r="C270" s="444" t="n"/>
      <c r="D270" s="444" t="n"/>
      <c r="E270" s="444" t="n"/>
      <c r="F270" s="444" t="n"/>
      <c r="G270" s="444" t="n"/>
      <c r="H270" s="444" t="n"/>
      <c r="I270" s="444" t="n"/>
      <c r="J270" s="444" t="n"/>
      <c r="K270" s="444" t="n"/>
      <c r="L270" s="444" t="n"/>
      <c r="M270" s="444" t="n"/>
    </row>
    <row r="271" ht="19.8" customHeight="1" s="107">
      <c r="A271" s="444" t="n"/>
      <c r="B271" s="444" t="n"/>
      <c r="C271" s="444" t="n"/>
      <c r="D271" s="444" t="n"/>
      <c r="E271" s="444" t="n"/>
      <c r="F271" s="444" t="n"/>
      <c r="G271" s="444" t="n"/>
      <c r="H271" s="444" t="n"/>
      <c r="I271" s="444" t="n"/>
      <c r="J271" s="444" t="n"/>
      <c r="K271" s="444" t="n"/>
      <c r="L271" s="444" t="n"/>
      <c r="M271" s="444" t="n"/>
    </row>
    <row r="272" ht="19.8" customHeight="1" s="107">
      <c r="A272" s="444" t="n"/>
      <c r="B272" s="444" t="n"/>
      <c r="C272" s="444" t="n"/>
      <c r="D272" s="444" t="n"/>
      <c r="E272" s="444" t="n"/>
      <c r="F272" s="444" t="n"/>
      <c r="G272" s="444" t="n"/>
      <c r="H272" s="444" t="n"/>
      <c r="I272" s="444" t="n"/>
      <c r="J272" s="444" t="n"/>
      <c r="K272" s="444" t="n"/>
      <c r="L272" s="444" t="n"/>
      <c r="M272" s="444" t="n"/>
    </row>
    <row r="273" ht="19.8" customHeight="1" s="107">
      <c r="A273" s="444" t="n"/>
      <c r="B273" s="444" t="n"/>
      <c r="C273" s="444" t="n"/>
      <c r="D273" s="444" t="n"/>
      <c r="E273" s="444" t="n"/>
      <c r="F273" s="444" t="n"/>
      <c r="G273" s="444" t="n"/>
      <c r="H273" s="444" t="n"/>
      <c r="I273" s="444" t="n"/>
      <c r="J273" s="444" t="n"/>
      <c r="K273" s="444" t="n"/>
      <c r="L273" s="444" t="n"/>
      <c r="M273" s="444" t="n"/>
    </row>
    <row r="274" ht="19.8" customHeight="1" s="107">
      <c r="A274" s="444" t="n"/>
      <c r="B274" s="444" t="n"/>
      <c r="C274" s="444" t="n"/>
      <c r="D274" s="444" t="n"/>
      <c r="E274" s="444" t="n"/>
      <c r="F274" s="444" t="n"/>
      <c r="G274" s="444" t="n"/>
      <c r="H274" s="444" t="n"/>
      <c r="I274" s="444" t="n"/>
      <c r="J274" s="444" t="n"/>
      <c r="K274" s="444" t="n"/>
      <c r="L274" s="444" t="n"/>
      <c r="M274" s="444" t="n"/>
    </row>
    <row r="275" ht="19.8" customHeight="1" s="107">
      <c r="A275" s="444" t="n"/>
      <c r="B275" s="444" t="n"/>
      <c r="C275" s="444" t="n"/>
      <c r="D275" s="444" t="n"/>
      <c r="E275" s="444" t="n"/>
      <c r="F275" s="444" t="n"/>
      <c r="G275" s="444" t="n"/>
      <c r="H275" s="444" t="n"/>
      <c r="I275" s="444" t="n"/>
      <c r="J275" s="444" t="n"/>
      <c r="K275" s="444" t="n"/>
      <c r="L275" s="444" t="n"/>
      <c r="M275" s="444" t="n"/>
    </row>
    <row r="276" ht="19.8" customHeight="1" s="107">
      <c r="A276" s="444" t="n"/>
      <c r="B276" s="444" t="n"/>
      <c r="C276" s="444" t="n"/>
      <c r="D276" s="444" t="n"/>
      <c r="E276" s="444" t="n"/>
      <c r="F276" s="444" t="n"/>
      <c r="G276" s="444" t="n"/>
      <c r="H276" s="444" t="n"/>
      <c r="I276" s="444" t="n"/>
      <c r="J276" s="444" t="n"/>
      <c r="K276" s="444" t="n"/>
      <c r="L276" s="444" t="n"/>
      <c r="M276" s="444" t="n"/>
    </row>
    <row r="277" ht="19.8" customHeight="1" s="107">
      <c r="A277" s="444" t="n"/>
      <c r="B277" s="444" t="n"/>
      <c r="C277" s="444" t="n"/>
      <c r="D277" s="444" t="n"/>
      <c r="E277" s="444" t="n"/>
      <c r="F277" s="444" t="n"/>
      <c r="G277" s="444" t="n"/>
      <c r="H277" s="444" t="n"/>
      <c r="I277" s="444" t="n"/>
      <c r="J277" s="444" t="n"/>
      <c r="K277" s="444" t="n"/>
      <c r="L277" s="444" t="n"/>
      <c r="M277" s="444" t="n"/>
    </row>
    <row r="278" ht="19.8" customHeight="1" s="107">
      <c r="A278" s="444" t="n"/>
      <c r="B278" s="444" t="n"/>
      <c r="C278" s="444" t="n"/>
      <c r="D278" s="444" t="n"/>
      <c r="E278" s="444" t="n"/>
      <c r="F278" s="444" t="n"/>
      <c r="G278" s="444" t="n"/>
      <c r="H278" s="444" t="n"/>
      <c r="I278" s="444" t="n"/>
      <c r="J278" s="444" t="n"/>
      <c r="K278" s="444" t="n"/>
      <c r="L278" s="444" t="n"/>
      <c r="M278" s="444" t="n"/>
    </row>
    <row r="279" ht="19.8" customHeight="1" s="107">
      <c r="A279" s="444" t="n"/>
      <c r="B279" s="444" t="n"/>
      <c r="C279" s="444" t="n"/>
      <c r="D279" s="444" t="n"/>
      <c r="E279" s="444" t="n"/>
      <c r="F279" s="444" t="n"/>
      <c r="G279" s="444" t="n"/>
      <c r="H279" s="444" t="n"/>
      <c r="I279" s="444" t="n"/>
      <c r="J279" s="444" t="n"/>
      <c r="K279" s="444" t="n"/>
      <c r="L279" s="444" t="n"/>
      <c r="M279" s="444" t="n"/>
    </row>
    <row r="280" ht="19.8" customHeight="1" s="107">
      <c r="A280" s="444" t="n"/>
      <c r="B280" s="444" t="n"/>
      <c r="C280" s="444" t="n"/>
      <c r="D280" s="444" t="n"/>
      <c r="E280" s="444" t="n"/>
      <c r="F280" s="444" t="n"/>
      <c r="G280" s="444" t="n"/>
      <c r="H280" s="444" t="n"/>
      <c r="I280" s="444" t="n"/>
      <c r="J280" s="444" t="n"/>
      <c r="K280" s="444" t="n"/>
      <c r="L280" s="444" t="n"/>
      <c r="M280" s="444" t="n"/>
    </row>
    <row r="281" ht="19.8" customHeight="1" s="107">
      <c r="A281" s="444" t="n"/>
      <c r="B281" s="444" t="n"/>
      <c r="C281" s="444" t="n"/>
      <c r="D281" s="444" t="n"/>
      <c r="E281" s="444" t="n"/>
      <c r="F281" s="444" t="n"/>
      <c r="G281" s="444" t="n"/>
      <c r="H281" s="444" t="n"/>
      <c r="I281" s="444" t="n"/>
      <c r="J281" s="444" t="n"/>
      <c r="K281" s="444" t="n"/>
      <c r="L281" s="444" t="n"/>
      <c r="M281" s="444" t="n"/>
    </row>
    <row r="282" ht="19.8" customHeight="1" s="107">
      <c r="A282" s="444" t="n"/>
      <c r="B282" s="444" t="n"/>
      <c r="C282" s="444" t="n"/>
      <c r="D282" s="444" t="n"/>
      <c r="E282" s="444" t="n"/>
      <c r="F282" s="444" t="n"/>
      <c r="G282" s="444" t="n"/>
      <c r="H282" s="444" t="n"/>
      <c r="I282" s="444" t="n"/>
      <c r="J282" s="444" t="n"/>
      <c r="K282" s="444" t="n"/>
      <c r="L282" s="444" t="n"/>
      <c r="M282" s="444" t="n"/>
    </row>
    <row r="283" ht="19.8" customHeight="1" s="107">
      <c r="A283" s="444" t="n"/>
      <c r="B283" s="444" t="n"/>
      <c r="C283" s="444" t="n"/>
      <c r="D283" s="444" t="n"/>
      <c r="E283" s="444" t="n"/>
      <c r="F283" s="444" t="n"/>
      <c r="G283" s="444" t="n"/>
      <c r="H283" s="444" t="n"/>
      <c r="I283" s="444" t="n"/>
      <c r="J283" s="444" t="n"/>
      <c r="K283" s="444" t="n"/>
      <c r="L283" s="444" t="n"/>
      <c r="M283" s="444" t="n"/>
    </row>
    <row r="284" ht="19.8" customHeight="1" s="107">
      <c r="A284" s="444" t="n"/>
      <c r="B284" s="444" t="n"/>
      <c r="C284" s="444" t="n"/>
      <c r="D284" s="444" t="n"/>
      <c r="E284" s="444" t="n"/>
      <c r="F284" s="444" t="n"/>
      <c r="G284" s="444" t="n"/>
      <c r="H284" s="444" t="n"/>
      <c r="I284" s="444" t="n"/>
      <c r="J284" s="444" t="n"/>
      <c r="K284" s="444" t="n"/>
      <c r="L284" s="444" t="n"/>
      <c r="M284" s="444" t="n"/>
    </row>
    <row r="285" ht="19.8" customHeight="1" s="107">
      <c r="A285" s="444" t="n"/>
      <c r="B285" s="444" t="n"/>
      <c r="C285" s="444" t="n"/>
      <c r="D285" s="444" t="n"/>
      <c r="E285" s="444" t="n"/>
      <c r="F285" s="444" t="n"/>
      <c r="G285" s="444" t="n"/>
      <c r="H285" s="444" t="n"/>
      <c r="I285" s="444" t="n"/>
      <c r="J285" s="444" t="n"/>
      <c r="K285" s="444" t="n"/>
      <c r="L285" s="444" t="n"/>
      <c r="M285" s="444" t="n"/>
    </row>
    <row r="286" ht="19.8" customHeight="1" s="107">
      <c r="A286" s="444" t="n"/>
      <c r="B286" s="444" t="n"/>
      <c r="C286" s="444" t="n"/>
      <c r="D286" s="444" t="n"/>
      <c r="E286" s="444" t="n"/>
      <c r="F286" s="444" t="n"/>
      <c r="G286" s="444" t="n"/>
      <c r="H286" s="444" t="n"/>
      <c r="I286" s="444" t="n"/>
      <c r="J286" s="444" t="n"/>
      <c r="K286" s="444" t="n"/>
      <c r="L286" s="444" t="n"/>
      <c r="M286" s="444" t="n"/>
    </row>
    <row r="287" ht="19.8" customHeight="1" s="107">
      <c r="A287" s="444" t="n"/>
      <c r="B287" s="444" t="n"/>
      <c r="C287" s="444" t="n"/>
      <c r="D287" s="444" t="n"/>
      <c r="E287" s="444" t="n"/>
      <c r="F287" s="444" t="n"/>
      <c r="G287" s="444" t="n"/>
      <c r="H287" s="444" t="n"/>
      <c r="I287" s="444" t="n"/>
      <c r="J287" s="444" t="n"/>
      <c r="K287" s="444" t="n"/>
      <c r="L287" s="444" t="n"/>
      <c r="M287" s="444" t="n"/>
    </row>
    <row r="288" ht="19.8" customHeight="1" s="107">
      <c r="A288" s="444" t="n"/>
      <c r="B288" s="444" t="n"/>
      <c r="C288" s="444" t="n"/>
      <c r="D288" s="444" t="n"/>
      <c r="E288" s="444" t="n"/>
      <c r="F288" s="444" t="n"/>
      <c r="G288" s="444" t="n"/>
      <c r="H288" s="444" t="n"/>
      <c r="I288" s="444" t="n"/>
      <c r="J288" s="444" t="n"/>
      <c r="K288" s="444" t="n"/>
      <c r="L288" s="444" t="n"/>
      <c r="M288" s="444" t="n"/>
    </row>
    <row r="289" ht="19.8" customHeight="1" s="107">
      <c r="A289" s="444" t="n"/>
      <c r="B289" s="444" t="n"/>
      <c r="C289" s="444" t="n"/>
      <c r="D289" s="444" t="n"/>
      <c r="E289" s="444" t="n"/>
      <c r="F289" s="444" t="n"/>
      <c r="G289" s="444" t="n"/>
      <c r="H289" s="444" t="n"/>
      <c r="I289" s="444" t="n"/>
      <c r="J289" s="444" t="n"/>
      <c r="K289" s="444" t="n"/>
      <c r="L289" s="444" t="n"/>
      <c r="M289" s="444" t="n"/>
    </row>
    <row r="290" ht="19.8" customHeight="1" s="107">
      <c r="A290" s="444" t="n"/>
      <c r="B290" s="444" t="n"/>
      <c r="C290" s="444" t="n"/>
      <c r="D290" s="444" t="n"/>
      <c r="E290" s="444" t="n"/>
      <c r="F290" s="444" t="n"/>
      <c r="G290" s="444" t="n"/>
      <c r="H290" s="444" t="n"/>
      <c r="I290" s="444" t="n"/>
      <c r="J290" s="444" t="n"/>
      <c r="K290" s="444" t="n"/>
      <c r="L290" s="444" t="n"/>
      <c r="M290" s="444" t="n"/>
    </row>
    <row r="291" ht="19.8" customHeight="1" s="107">
      <c r="A291" s="444" t="n"/>
      <c r="B291" s="444" t="n"/>
      <c r="C291" s="444" t="n"/>
      <c r="D291" s="444" t="n"/>
      <c r="E291" s="444" t="n"/>
      <c r="F291" s="444" t="n"/>
      <c r="G291" s="444" t="n"/>
      <c r="H291" s="444" t="n"/>
      <c r="I291" s="444" t="n"/>
      <c r="J291" s="444" t="n"/>
      <c r="K291" s="444" t="n"/>
      <c r="L291" s="444" t="n"/>
      <c r="M291" s="444" t="n"/>
    </row>
    <row r="292" ht="19.8" customHeight="1" s="107">
      <c r="A292" s="444" t="n"/>
      <c r="B292" s="444" t="n"/>
      <c r="C292" s="444" t="n"/>
      <c r="D292" s="444" t="n"/>
      <c r="E292" s="444" t="n"/>
      <c r="F292" s="444" t="n"/>
      <c r="G292" s="444" t="n"/>
      <c r="H292" s="444" t="n"/>
      <c r="I292" s="444" t="n"/>
      <c r="J292" s="444" t="n"/>
      <c r="K292" s="444" t="n"/>
      <c r="L292" s="444" t="n"/>
      <c r="M292" s="444" t="n"/>
    </row>
    <row r="293" ht="19.8" customHeight="1" s="107">
      <c r="A293" s="444" t="n"/>
      <c r="B293" s="444" t="n"/>
      <c r="C293" s="444" t="n"/>
      <c r="D293" s="444" t="n"/>
      <c r="E293" s="444" t="n"/>
      <c r="F293" s="444" t="n"/>
      <c r="G293" s="444" t="n"/>
      <c r="H293" s="444" t="n"/>
      <c r="I293" s="444" t="n"/>
      <c r="J293" s="444" t="n"/>
      <c r="K293" s="444" t="n"/>
      <c r="L293" s="444" t="n"/>
      <c r="M293" s="444" t="n"/>
    </row>
    <row r="294" ht="19.8" customHeight="1" s="107">
      <c r="A294" s="444" t="n"/>
      <c r="B294" s="444" t="n"/>
      <c r="C294" s="444" t="n"/>
      <c r="D294" s="444" t="n"/>
      <c r="E294" s="444" t="n"/>
      <c r="F294" s="444" t="n"/>
      <c r="G294" s="444" t="n"/>
      <c r="H294" s="444" t="n"/>
      <c r="I294" s="444" t="n"/>
      <c r="J294" s="444" t="n"/>
      <c r="K294" s="444" t="n"/>
      <c r="L294" s="444" t="n"/>
      <c r="M294" s="444" t="n"/>
    </row>
    <row r="295" ht="19.8" customHeight="1" s="107">
      <c r="A295" s="444" t="n"/>
      <c r="B295" s="444" t="n"/>
      <c r="C295" s="444" t="n"/>
      <c r="D295" s="444" t="n"/>
      <c r="E295" s="444" t="n"/>
      <c r="F295" s="444" t="n"/>
      <c r="G295" s="444" t="n"/>
      <c r="H295" s="444" t="n"/>
      <c r="I295" s="444" t="n"/>
      <c r="J295" s="444" t="n"/>
      <c r="K295" s="444" t="n"/>
      <c r="L295" s="444" t="n"/>
      <c r="M295" s="444" t="n"/>
    </row>
    <row r="296" ht="19.8" customHeight="1" s="107">
      <c r="A296" s="444" t="n"/>
      <c r="B296" s="444" t="n"/>
      <c r="C296" s="444" t="n"/>
      <c r="D296" s="444" t="n"/>
      <c r="E296" s="444" t="n"/>
      <c r="F296" s="444" t="n"/>
      <c r="G296" s="444" t="n"/>
      <c r="H296" s="444" t="n"/>
      <c r="I296" s="444" t="n"/>
      <c r="J296" s="444" t="n"/>
      <c r="K296" s="444" t="n"/>
      <c r="L296" s="444" t="n"/>
      <c r="M296" s="444" t="n"/>
    </row>
    <row r="297" ht="19.8" customHeight="1" s="107">
      <c r="A297" s="444" t="n"/>
      <c r="B297" s="444" t="n"/>
      <c r="C297" s="444" t="n"/>
      <c r="D297" s="444" t="n"/>
      <c r="E297" s="444" t="n"/>
      <c r="F297" s="444" t="n"/>
      <c r="G297" s="444" t="n"/>
      <c r="H297" s="444" t="n"/>
      <c r="I297" s="444" t="n"/>
      <c r="J297" s="444" t="n"/>
      <c r="K297" s="444" t="n"/>
      <c r="L297" s="444" t="n"/>
      <c r="M297" s="444" t="n"/>
    </row>
    <row r="298" ht="19.8" customHeight="1" s="107">
      <c r="A298" s="444" t="n"/>
      <c r="B298" s="444" t="n"/>
      <c r="C298" s="444" t="n"/>
      <c r="D298" s="444" t="n"/>
      <c r="E298" s="444" t="n"/>
      <c r="F298" s="444" t="n"/>
      <c r="G298" s="444" t="n"/>
      <c r="H298" s="444" t="n"/>
      <c r="I298" s="444" t="n"/>
      <c r="J298" s="444" t="n"/>
      <c r="K298" s="444" t="n"/>
      <c r="L298" s="444" t="n"/>
      <c r="M298" s="444" t="n"/>
    </row>
    <row r="299" ht="19.8" customHeight="1" s="107">
      <c r="A299" s="444" t="n"/>
      <c r="B299" s="444" t="n"/>
      <c r="C299" s="444" t="n"/>
      <c r="D299" s="444" t="n"/>
      <c r="E299" s="444" t="n"/>
      <c r="F299" s="444" t="n"/>
      <c r="G299" s="444" t="n"/>
      <c r="H299" s="444" t="n"/>
      <c r="I299" s="444" t="n"/>
      <c r="J299" s="444" t="n"/>
      <c r="K299" s="444" t="n"/>
      <c r="L299" s="444" t="n"/>
      <c r="M299" s="444" t="n"/>
    </row>
    <row r="300" ht="19.8" customHeight="1" s="107">
      <c r="A300" s="444" t="n"/>
      <c r="B300" s="444" t="n"/>
      <c r="C300" s="444" t="n"/>
      <c r="D300" s="444" t="n"/>
      <c r="E300" s="444" t="n"/>
      <c r="F300" s="444" t="n"/>
      <c r="G300" s="444" t="n"/>
      <c r="H300" s="444" t="n"/>
      <c r="I300" s="444" t="n"/>
      <c r="J300" s="444" t="n"/>
      <c r="K300" s="444" t="n"/>
      <c r="L300" s="444" t="n"/>
      <c r="M300" s="444" t="n"/>
    </row>
    <row r="301" ht="19.8" customHeight="1" s="107">
      <c r="A301" s="444" t="n"/>
      <c r="B301" s="444" t="n"/>
      <c r="C301" s="444" t="n"/>
      <c r="D301" s="444" t="n"/>
      <c r="E301" s="444" t="n"/>
      <c r="F301" s="444" t="n"/>
      <c r="G301" s="444" t="n"/>
      <c r="H301" s="444" t="n"/>
      <c r="I301" s="444" t="n"/>
      <c r="J301" s="444" t="n"/>
      <c r="K301" s="444" t="n"/>
      <c r="L301" s="444" t="n"/>
      <c r="M301" s="444" t="n"/>
    </row>
    <row r="302" ht="19.8" customHeight="1" s="107">
      <c r="A302" s="444" t="n"/>
      <c r="B302" s="444" t="n"/>
      <c r="C302" s="444" t="n"/>
      <c r="D302" s="444" t="n"/>
      <c r="E302" s="444" t="n"/>
      <c r="F302" s="444" t="n"/>
      <c r="G302" s="444" t="n"/>
      <c r="H302" s="444" t="n"/>
      <c r="I302" s="444" t="n"/>
      <c r="J302" s="444" t="n"/>
      <c r="K302" s="444" t="n"/>
      <c r="L302" s="444" t="n"/>
      <c r="M302" s="444" t="n"/>
    </row>
    <row r="303" ht="19.8" customHeight="1" s="107">
      <c r="A303" s="444" t="n"/>
      <c r="B303" s="444" t="n"/>
      <c r="C303" s="444" t="n"/>
      <c r="D303" s="444" t="n"/>
      <c r="E303" s="444" t="n"/>
      <c r="F303" s="444" t="n"/>
      <c r="G303" s="444" t="n"/>
      <c r="H303" s="444" t="n"/>
      <c r="I303" s="444" t="n"/>
      <c r="J303" s="444" t="n"/>
      <c r="K303" s="444" t="n"/>
      <c r="L303" s="444" t="n"/>
      <c r="M303" s="444" t="n"/>
    </row>
    <row r="304" ht="19.8" customHeight="1" s="107">
      <c r="A304" s="444" t="n"/>
      <c r="B304" s="444" t="n"/>
      <c r="C304" s="444" t="n"/>
      <c r="D304" s="444" t="n"/>
      <c r="E304" s="444" t="n"/>
      <c r="F304" s="444" t="n"/>
      <c r="G304" s="444" t="n"/>
      <c r="H304" s="444" t="n"/>
      <c r="I304" s="444" t="n"/>
      <c r="J304" s="444" t="n"/>
      <c r="K304" s="444" t="n"/>
      <c r="L304" s="444" t="n"/>
      <c r="M304" s="444" t="n"/>
    </row>
    <row r="305" ht="19.8" customHeight="1" s="107">
      <c r="A305" s="444" t="n"/>
      <c r="B305" s="444" t="n"/>
      <c r="C305" s="444" t="n"/>
      <c r="D305" s="444" t="n"/>
      <c r="E305" s="444" t="n"/>
      <c r="F305" s="444" t="n"/>
      <c r="G305" s="444" t="n"/>
      <c r="H305" s="444" t="n"/>
      <c r="I305" s="444" t="n"/>
      <c r="J305" s="444" t="n"/>
      <c r="K305" s="444" t="n"/>
      <c r="L305" s="444" t="n"/>
      <c r="M305" s="444" t="n"/>
    </row>
    <row r="306" ht="19.8" customHeight="1" s="107">
      <c r="A306" s="444" t="n"/>
      <c r="B306" s="444" t="n"/>
      <c r="C306" s="444" t="n"/>
      <c r="D306" s="444" t="n"/>
      <c r="E306" s="444" t="n"/>
      <c r="F306" s="444" t="n"/>
      <c r="G306" s="444" t="n"/>
      <c r="H306" s="444" t="n"/>
      <c r="I306" s="444" t="n"/>
      <c r="J306" s="444" t="n"/>
      <c r="K306" s="444" t="n"/>
      <c r="L306" s="444" t="n"/>
      <c r="M306" s="444" t="n"/>
    </row>
    <row r="307" ht="19.8" customHeight="1" s="107">
      <c r="A307" s="444" t="n"/>
      <c r="B307" s="444" t="n"/>
      <c r="C307" s="444" t="n"/>
      <c r="D307" s="444" t="n"/>
      <c r="E307" s="444" t="n"/>
      <c r="F307" s="444" t="n"/>
      <c r="G307" s="444" t="n"/>
      <c r="H307" s="444" t="n"/>
      <c r="I307" s="444" t="n"/>
      <c r="J307" s="444" t="n"/>
      <c r="K307" s="444" t="n"/>
      <c r="L307" s="444" t="n"/>
      <c r="M307" s="444" t="n"/>
    </row>
    <row r="308" ht="19.8" customHeight="1" s="107">
      <c r="A308" s="444" t="n"/>
      <c r="B308" s="444" t="n"/>
      <c r="C308" s="444" t="n"/>
      <c r="D308" s="444" t="n"/>
      <c r="E308" s="444" t="n"/>
      <c r="F308" s="444" t="n"/>
      <c r="G308" s="444" t="n"/>
      <c r="H308" s="444" t="n"/>
      <c r="I308" s="444" t="n"/>
      <c r="J308" s="444" t="n"/>
      <c r="K308" s="444" t="n"/>
      <c r="L308" s="444" t="n"/>
      <c r="M308" s="444" t="n"/>
    </row>
    <row r="309" ht="19.8" customHeight="1" s="107">
      <c r="A309" s="444" t="n"/>
      <c r="B309" s="444" t="n"/>
      <c r="C309" s="444" t="n"/>
      <c r="D309" s="444" t="n"/>
      <c r="E309" s="444" t="n"/>
      <c r="F309" s="444" t="n"/>
      <c r="G309" s="444" t="n"/>
      <c r="H309" s="444" t="n"/>
      <c r="I309" s="444" t="n"/>
      <c r="J309" s="444" t="n"/>
      <c r="K309" s="444" t="n"/>
      <c r="L309" s="444" t="n"/>
      <c r="M309" s="444" t="n"/>
    </row>
    <row r="310" ht="19.8" customHeight="1" s="107">
      <c r="A310" s="444" t="n"/>
      <c r="B310" s="444" t="n"/>
      <c r="C310" s="444" t="n"/>
      <c r="D310" s="444" t="n"/>
      <c r="E310" s="444" t="n"/>
      <c r="F310" s="444" t="n"/>
      <c r="G310" s="444" t="n"/>
      <c r="H310" s="444" t="n"/>
      <c r="I310" s="444" t="n"/>
      <c r="J310" s="444" t="n"/>
      <c r="K310" s="444" t="n"/>
      <c r="L310" s="444" t="n"/>
      <c r="M310" s="444" t="n"/>
    </row>
    <row r="311" ht="19.8" customHeight="1" s="107">
      <c r="A311" s="444" t="n"/>
      <c r="B311" s="444" t="n"/>
      <c r="C311" s="444" t="n"/>
      <c r="D311" s="444" t="n"/>
      <c r="E311" s="444" t="n"/>
      <c r="F311" s="444" t="n"/>
      <c r="G311" s="444" t="n"/>
      <c r="H311" s="444" t="n"/>
      <c r="I311" s="444" t="n"/>
      <c r="J311" s="444" t="n"/>
      <c r="K311" s="444" t="n"/>
      <c r="L311" s="444" t="n"/>
      <c r="M311" s="444" t="n"/>
    </row>
    <row r="312" ht="19.8" customHeight="1" s="107">
      <c r="A312" s="444" t="n"/>
      <c r="B312" s="444" t="n"/>
      <c r="C312" s="444" t="n"/>
      <c r="D312" s="444" t="n"/>
      <c r="E312" s="444" t="n"/>
      <c r="F312" s="444" t="n"/>
      <c r="G312" s="444" t="n"/>
      <c r="H312" s="444" t="n"/>
      <c r="I312" s="444" t="n"/>
      <c r="J312" s="444" t="n"/>
      <c r="K312" s="444" t="n"/>
      <c r="L312" s="444" t="n"/>
      <c r="M312" s="444" t="n"/>
    </row>
    <row r="313" ht="19.8" customHeight="1" s="107">
      <c r="A313" s="444" t="n"/>
      <c r="B313" s="444" t="n"/>
      <c r="C313" s="444" t="n"/>
      <c r="D313" s="444" t="n"/>
      <c r="E313" s="444" t="n"/>
      <c r="F313" s="444" t="n"/>
      <c r="G313" s="444" t="n"/>
      <c r="H313" s="444" t="n"/>
      <c r="I313" s="444" t="n"/>
      <c r="J313" s="444" t="n"/>
      <c r="K313" s="444" t="n"/>
      <c r="L313" s="444" t="n"/>
      <c r="M313" s="444" t="n"/>
    </row>
    <row r="314" ht="19.8" customHeight="1" s="107">
      <c r="A314" s="444" t="n"/>
      <c r="B314" s="444" t="n"/>
      <c r="C314" s="444" t="n"/>
      <c r="D314" s="444" t="n"/>
      <c r="E314" s="444" t="n"/>
      <c r="F314" s="444" t="n"/>
      <c r="G314" s="444" t="n"/>
      <c r="H314" s="444" t="n"/>
      <c r="I314" s="444" t="n"/>
      <c r="J314" s="444" t="n"/>
      <c r="K314" s="444" t="n"/>
      <c r="L314" s="444" t="n"/>
      <c r="M314" s="444" t="n"/>
    </row>
    <row r="315" ht="19.8" customHeight="1" s="107">
      <c r="A315" s="444" t="n"/>
      <c r="B315" s="444" t="n"/>
      <c r="C315" s="444" t="n"/>
      <c r="D315" s="444" t="n"/>
      <c r="E315" s="444" t="n"/>
      <c r="F315" s="444" t="n"/>
      <c r="G315" s="444" t="n"/>
      <c r="H315" s="444" t="n"/>
      <c r="I315" s="444" t="n"/>
      <c r="J315" s="444" t="n"/>
      <c r="K315" s="444" t="n"/>
      <c r="L315" s="444" t="n"/>
      <c r="M315" s="444" t="n"/>
    </row>
    <row r="316" ht="19.8" customHeight="1" s="107">
      <c r="A316" s="444" t="n"/>
      <c r="B316" s="444" t="n"/>
      <c r="C316" s="444" t="n"/>
      <c r="D316" s="444" t="n"/>
      <c r="E316" s="444" t="n"/>
      <c r="F316" s="444" t="n"/>
      <c r="G316" s="444" t="n"/>
      <c r="H316" s="444" t="n"/>
      <c r="I316" s="444" t="n"/>
      <c r="J316" s="444" t="n"/>
      <c r="K316" s="444" t="n"/>
      <c r="L316" s="444" t="n"/>
      <c r="M316" s="444" t="n"/>
    </row>
    <row r="317" ht="19.8" customHeight="1" s="107">
      <c r="A317" s="444" t="n"/>
      <c r="B317" s="444" t="n"/>
      <c r="C317" s="444" t="n"/>
      <c r="D317" s="444" t="n"/>
      <c r="E317" s="444" t="n"/>
      <c r="F317" s="444" t="n"/>
      <c r="G317" s="444" t="n"/>
      <c r="H317" s="444" t="n"/>
      <c r="I317" s="444" t="n"/>
      <c r="J317" s="444" t="n"/>
      <c r="K317" s="444" t="n"/>
      <c r="L317" s="444" t="n"/>
      <c r="M317" s="444" t="n"/>
    </row>
    <row r="318" ht="19.8" customHeight="1" s="107">
      <c r="A318" s="444" t="n"/>
      <c r="B318" s="444" t="n"/>
      <c r="C318" s="444" t="n"/>
      <c r="D318" s="444" t="n"/>
      <c r="E318" s="444" t="n"/>
      <c r="F318" s="444" t="n"/>
      <c r="G318" s="444" t="n"/>
      <c r="H318" s="444" t="n"/>
      <c r="I318" s="444" t="n"/>
      <c r="J318" s="444" t="n"/>
      <c r="K318" s="444" t="n"/>
      <c r="L318" s="444" t="n"/>
      <c r="M318" s="444" t="n"/>
    </row>
  </sheetData>
  <mergeCells count="57">
    <mergeCell ref="B126:L126"/>
    <mergeCell ref="B50:L50"/>
    <mergeCell ref="A116:M116"/>
    <mergeCell ref="B135:L135"/>
    <mergeCell ref="A5:M5"/>
    <mergeCell ref="B129:L129"/>
    <mergeCell ref="B100:L100"/>
    <mergeCell ref="A8:M8"/>
    <mergeCell ref="A159:M159"/>
    <mergeCell ref="B97:L97"/>
    <mergeCell ref="B165:L165"/>
    <mergeCell ref="A35:M35"/>
    <mergeCell ref="B47:L47"/>
    <mergeCell ref="B125:L125"/>
    <mergeCell ref="B46:L46"/>
    <mergeCell ref="A134:M134"/>
    <mergeCell ref="B131:L131"/>
    <mergeCell ref="A19:M19"/>
    <mergeCell ref="B96:L96"/>
    <mergeCell ref="A102:M102"/>
    <mergeCell ref="B167:L167"/>
    <mergeCell ref="B52:L52"/>
    <mergeCell ref="A93:M93"/>
    <mergeCell ref="B161:L161"/>
    <mergeCell ref="B48:L48"/>
    <mergeCell ref="B130:L130"/>
    <mergeCell ref="A83:M83"/>
    <mergeCell ref="A148:M148"/>
    <mergeCell ref="B98:L98"/>
    <mergeCell ref="B132:L132"/>
    <mergeCell ref="B166:L166"/>
    <mergeCell ref="A45:M45"/>
    <mergeCell ref="A1:M1"/>
    <mergeCell ref="B162:L162"/>
    <mergeCell ref="B103:L103"/>
    <mergeCell ref="A124:M124"/>
    <mergeCell ref="B99:L99"/>
    <mergeCell ref="A65:M65"/>
    <mergeCell ref="B128:L128"/>
    <mergeCell ref="A54:M54"/>
    <mergeCell ref="A137:M137"/>
    <mergeCell ref="B49:L49"/>
    <mergeCell ref="B127:L127"/>
    <mergeCell ref="B6:L6"/>
    <mergeCell ref="A27:M27"/>
    <mergeCell ref="A105:M105"/>
    <mergeCell ref="B55:L55"/>
    <mergeCell ref="A145:M145"/>
    <mergeCell ref="B164:L164"/>
    <mergeCell ref="B51:L51"/>
    <mergeCell ref="B95:L95"/>
    <mergeCell ref="A3:M3"/>
    <mergeCell ref="B163:L163"/>
    <mergeCell ref="B160:L160"/>
    <mergeCell ref="A57:M57"/>
    <mergeCell ref="B94:L94"/>
    <mergeCell ref="A2:M2"/>
  </mergeCells>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I89"/>
  <sheetViews>
    <sheetView topLeftCell="F1" workbookViewId="0">
      <pane ySplit="4" topLeftCell="A5" activePane="bottomLeft" state="frozen"/>
      <selection pane="bottomLeft" activeCell="A152" sqref="A152"/>
    </sheetView>
  </sheetViews>
  <sheetFormatPr baseColWidth="8" defaultRowHeight="14.4"/>
  <cols>
    <col width="6.44140625" customWidth="1" style="107" min="1" max="1"/>
    <col width="42.5546875" customWidth="1" style="107" min="2" max="2"/>
    <col width="40.77734375" customWidth="1" style="107" min="3" max="3"/>
    <col width="27.77734375" customWidth="1" style="107" min="4" max="4"/>
    <col width="20.33203125" customWidth="1" style="107" min="5" max="7"/>
    <col width="42.5546875" customWidth="1" style="107" min="8" max="8"/>
    <col width="11.109375" customWidth="1" style="107" min="9" max="9"/>
  </cols>
  <sheetData>
    <row r="1" ht="19.8" customHeight="1" s="107">
      <c r="A1" s="68" t="inlineStr">
        <is>
          <t>Industry Benchmarks — Emission &amp; Energy Intensity (Illustrative)</t>
        </is>
      </c>
    </row>
    <row r="2" ht="19.8" customHeight="1" s="107">
      <c r="A2" s="39" t="inlineStr">
        <is>
          <t>Tier-1 reference intensities by industry, with current industry average, 1.5°C-aligned 2030 milestone, and 2050 net-zero target. Use for benchmarking, target-setting and gap analysis. Always validate against the latest publication of the cited source before disclosing externally.</t>
        </is>
      </c>
    </row>
    <row r="3" ht="19.8" customHeight="1" s="107">
      <c r="A3" s="444" t="n"/>
      <c r="B3" s="444" t="n"/>
      <c r="C3" s="444" t="n"/>
      <c r="D3" s="444" t="n"/>
      <c r="E3" s="444" t="n"/>
      <c r="F3" s="444" t="n"/>
      <c r="G3" s="444" t="n"/>
      <c r="H3" s="444" t="n"/>
      <c r="I3" s="444" t="n"/>
    </row>
    <row r="4" ht="39.6" customHeight="1" s="107">
      <c r="A4" s="226" t="inlineStr">
        <is>
          <t>#</t>
        </is>
      </c>
      <c r="B4" s="212" t="inlineStr">
        <is>
          <t>Industry / Sub-sector</t>
        </is>
      </c>
      <c r="C4" s="212" t="inlineStr">
        <is>
          <t>Metric</t>
        </is>
      </c>
      <c r="D4" s="212" t="inlineStr">
        <is>
          <t>Unit</t>
        </is>
      </c>
      <c r="E4" s="252" t="inlineStr">
        <is>
          <t>Industry Avg (latest)</t>
        </is>
      </c>
      <c r="F4" s="252" t="inlineStr">
        <is>
          <t>1.5°C 2030 Target</t>
        </is>
      </c>
      <c r="G4" s="252" t="inlineStr">
        <is>
          <t>1.5°C 2050 Target</t>
        </is>
      </c>
      <c r="H4" s="252" t="inlineStr">
        <is>
          <t>Source / Pathway</t>
        </is>
      </c>
      <c r="I4" s="253" t="inlineStr">
        <is>
          <t>Year</t>
        </is>
      </c>
    </row>
    <row r="5" ht="19.8" customHeight="1" s="107">
      <c r="A5" s="227" t="inlineStr">
        <is>
          <t>SECTION 1 — HEAVY INDUSTRY &amp; MATERIALS (hard-to-abate)</t>
        </is>
      </c>
      <c r="B5" s="532" t="n"/>
      <c r="C5" s="532" t="n"/>
      <c r="D5" s="532" t="n"/>
      <c r="E5" s="532" t="n"/>
      <c r="F5" s="532" t="n"/>
      <c r="G5" s="532" t="n"/>
      <c r="H5" s="532" t="n"/>
      <c r="I5" s="131" t="n"/>
    </row>
    <row r="6" ht="19.8" customHeight="1" s="107">
      <c r="A6" s="255" t="n">
        <v>1</v>
      </c>
      <c r="B6" s="256" t="inlineStr">
        <is>
          <t>Cement</t>
        </is>
      </c>
      <c r="C6" s="256" t="inlineStr">
        <is>
          <t>GHG intensity (Scope 1 gross)</t>
        </is>
      </c>
      <c r="D6" s="256" t="inlineStr">
        <is>
          <t>kgCO₂/t clinker</t>
        </is>
      </c>
      <c r="E6" s="257" t="n">
        <v>853</v>
      </c>
      <c r="F6" s="257" t="n">
        <v>670</v>
      </c>
      <c r="G6" s="257" t="n">
        <v>250</v>
      </c>
      <c r="H6" s="256" t="inlineStr">
        <is>
          <t>GCCA GNR / IEA NZE</t>
        </is>
      </c>
      <c r="I6" s="258" t="n">
        <v>2022</v>
      </c>
    </row>
    <row r="7" ht="19.8" customHeight="1" s="107">
      <c r="A7" s="230" t="n">
        <v>2</v>
      </c>
      <c r="B7" s="248" t="inlineStr">
        <is>
          <t>Cement</t>
        </is>
      </c>
      <c r="C7" s="248" t="inlineStr">
        <is>
          <t>GHG intensity (S1+S2)</t>
        </is>
      </c>
      <c r="D7" s="248" t="inlineStr">
        <is>
          <t>kgCO₂e/t cementitious</t>
        </is>
      </c>
      <c r="E7" s="259" t="n">
        <v>596</v>
      </c>
      <c r="F7" s="259" t="n">
        <v>460</v>
      </c>
      <c r="G7" s="259" t="n">
        <v>175</v>
      </c>
      <c r="H7" s="248" t="inlineStr">
        <is>
          <t>GCCA GNR / SBTi Cement v1.0</t>
        </is>
      </c>
      <c r="I7" s="260" t="n">
        <v>2022</v>
      </c>
    </row>
    <row r="8" ht="19.8" customHeight="1" s="107">
      <c r="A8" s="255" t="n">
        <v>3</v>
      </c>
      <c r="B8" s="256" t="inlineStr">
        <is>
          <t>Cement</t>
        </is>
      </c>
      <c r="C8" s="256" t="inlineStr">
        <is>
          <t>Energy intensity (thermal + elec)</t>
        </is>
      </c>
      <c r="D8" s="256" t="inlineStr">
        <is>
          <t>GJ/t cement</t>
        </is>
      </c>
      <c r="E8" s="257" t="n">
        <v>3.5</v>
      </c>
      <c r="F8" s="257" t="n">
        <v>3.2</v>
      </c>
      <c r="G8" s="257" t="n">
        <v>2.8</v>
      </c>
      <c r="H8" s="256" t="inlineStr">
        <is>
          <t>IEA Cement Technology Roadmap</t>
        </is>
      </c>
      <c r="I8" s="258" t="n">
        <v>2023</v>
      </c>
    </row>
    <row r="9" ht="19.8" customHeight="1" s="107">
      <c r="A9" s="230" t="n">
        <v>4</v>
      </c>
      <c r="B9" s="248" t="inlineStr">
        <is>
          <t>Cement</t>
        </is>
      </c>
      <c r="C9" s="248" t="inlineStr">
        <is>
          <t>Clinker-to-cement ratio</t>
        </is>
      </c>
      <c r="D9" s="248" t="inlineStr">
        <is>
          <t>% (lower = better)</t>
        </is>
      </c>
      <c r="E9" s="259" t="n">
        <v>0.71</v>
      </c>
      <c r="F9" s="259" t="n">
        <v>0.65</v>
      </c>
      <c r="G9" s="259" t="n">
        <v>0.52</v>
      </c>
      <c r="H9" s="248" t="inlineStr">
        <is>
          <t>GCCA Concrete Future</t>
        </is>
      </c>
      <c r="I9" s="260" t="n">
        <v>2022</v>
      </c>
    </row>
    <row r="10" ht="19.8" customHeight="1" s="107">
      <c r="A10" s="255" t="n">
        <v>5</v>
      </c>
      <c r="B10" s="256" t="inlineStr">
        <is>
          <t>Steel — BF/BOF integrated</t>
        </is>
      </c>
      <c r="C10" s="256" t="inlineStr">
        <is>
          <t>GHG intensity (S1+S2)</t>
        </is>
      </c>
      <c r="D10" s="256" t="inlineStr">
        <is>
          <t>tCO₂e/t crude steel</t>
        </is>
      </c>
      <c r="E10" s="257" t="n">
        <v>2.32</v>
      </c>
      <c r="F10" s="257" t="n">
        <v>1.4</v>
      </c>
      <c r="G10" s="257" t="n">
        <v>0.4</v>
      </c>
      <c r="H10" s="256" t="inlineStr">
        <is>
          <t>worldsteel / IEA NZE Steel</t>
        </is>
      </c>
      <c r="I10" s="258" t="n">
        <v>2023</v>
      </c>
    </row>
    <row r="11" ht="19.8" customHeight="1" s="107">
      <c r="A11" s="230" t="n">
        <v>6</v>
      </c>
      <c r="B11" s="248" t="inlineStr">
        <is>
          <t>Steel — EAF (scrap-based)</t>
        </is>
      </c>
      <c r="C11" s="248" t="inlineStr">
        <is>
          <t>GHG intensity (S1+S2)</t>
        </is>
      </c>
      <c r="D11" s="248" t="inlineStr">
        <is>
          <t>tCO₂e/t crude steel</t>
        </is>
      </c>
      <c r="E11" s="259" t="n">
        <v>0.68</v>
      </c>
      <c r="F11" s="259" t="n">
        <v>0.4</v>
      </c>
      <c r="G11" s="259" t="n">
        <v>0.1</v>
      </c>
      <c r="H11" s="248" t="inlineStr">
        <is>
          <t>worldsteel / SBTi Steel</t>
        </is>
      </c>
      <c r="I11" s="260" t="n">
        <v>2023</v>
      </c>
    </row>
    <row r="12" ht="19.8" customHeight="1" s="107">
      <c r="A12" s="255" t="n">
        <v>7</v>
      </c>
      <c r="B12" s="256" t="inlineStr">
        <is>
          <t>Steel</t>
        </is>
      </c>
      <c r="C12" s="256" t="inlineStr">
        <is>
          <t>Energy intensity</t>
        </is>
      </c>
      <c r="D12" s="256" t="inlineStr">
        <is>
          <t>GJ/t crude steel</t>
        </is>
      </c>
      <c r="E12" s="257" t="n">
        <v>20</v>
      </c>
      <c r="F12" s="257" t="n">
        <v>17</v>
      </c>
      <c r="G12" s="257" t="n">
        <v>12</v>
      </c>
      <c r="H12" s="256" t="inlineStr">
        <is>
          <t>IEA Iron &amp; Steel Roadmap</t>
        </is>
      </c>
      <c r="I12" s="258" t="n">
        <v>2023</v>
      </c>
    </row>
    <row r="13" ht="19.8" customHeight="1" s="107">
      <c r="A13" s="230" t="n">
        <v>8</v>
      </c>
      <c r="B13" s="248" t="inlineStr">
        <is>
          <t>Aluminium — primary</t>
        </is>
      </c>
      <c r="C13" s="248" t="inlineStr">
        <is>
          <t>GHG intensity (S1+S2)</t>
        </is>
      </c>
      <c r="D13" s="248" t="inlineStr">
        <is>
          <t>tCO₂e/t aluminium</t>
        </is>
      </c>
      <c r="E13" s="259" t="n">
        <v>16.5</v>
      </c>
      <c r="F13" s="259" t="n">
        <v>9</v>
      </c>
      <c r="G13" s="259" t="n">
        <v>2</v>
      </c>
      <c r="H13" s="248" t="inlineStr">
        <is>
          <t>International Aluminium Institute / IEA</t>
        </is>
      </c>
      <c r="I13" s="260" t="n">
        <v>2023</v>
      </c>
    </row>
    <row r="14" ht="19.8" customHeight="1" s="107">
      <c r="A14" s="255" t="n">
        <v>9</v>
      </c>
      <c r="B14" s="256" t="inlineStr">
        <is>
          <t>Aluminium — primary</t>
        </is>
      </c>
      <c r="C14" s="256" t="inlineStr">
        <is>
          <t>Smelter electricity intensity</t>
        </is>
      </c>
      <c r="D14" s="256" t="inlineStr">
        <is>
          <t>MWh/t Al</t>
        </is>
      </c>
      <c r="E14" s="257" t="n">
        <v>14</v>
      </c>
      <c r="F14" s="257" t="n">
        <v>13</v>
      </c>
      <c r="G14" s="257" t="n">
        <v>12.5</v>
      </c>
      <c r="H14" s="256" t="inlineStr">
        <is>
          <t>IAI / IEA Aluminium</t>
        </is>
      </c>
      <c r="I14" s="258" t="n">
        <v>2023</v>
      </c>
    </row>
    <row r="15" ht="19.8" customHeight="1" s="107">
      <c r="A15" s="230" t="n">
        <v>10</v>
      </c>
      <c r="B15" s="248" t="inlineStr">
        <is>
          <t>Chemicals — ammonia</t>
        </is>
      </c>
      <c r="C15" s="248" t="inlineStr">
        <is>
          <t>GHG intensity</t>
        </is>
      </c>
      <c r="D15" s="248" t="inlineStr">
        <is>
          <t>tCO₂e/t NH₃</t>
        </is>
      </c>
      <c r="E15" s="259" t="n">
        <v>2.4</v>
      </c>
      <c r="F15" s="259" t="n">
        <v>1.5</v>
      </c>
      <c r="G15" s="259" t="n">
        <v>0.3</v>
      </c>
      <c r="H15" s="248" t="inlineStr">
        <is>
          <t>IEA Ammonia Technology Roadmap</t>
        </is>
      </c>
      <c r="I15" s="260" t="n">
        <v>2021</v>
      </c>
    </row>
    <row r="16" ht="19.8" customHeight="1" s="107">
      <c r="A16" s="255" t="n">
        <v>11</v>
      </c>
      <c r="B16" s="256" t="inlineStr">
        <is>
          <t>Chemicals — ethylene (HVC)</t>
        </is>
      </c>
      <c r="C16" s="256" t="inlineStr">
        <is>
          <t>GHG intensity</t>
        </is>
      </c>
      <c r="D16" s="256" t="inlineStr">
        <is>
          <t>tCO₂e/t HVC</t>
        </is>
      </c>
      <c r="E16" s="257" t="n">
        <v>1.4</v>
      </c>
      <c r="F16" s="257" t="n">
        <v>1</v>
      </c>
      <c r="G16" s="257" t="n">
        <v>0.3</v>
      </c>
      <c r="H16" s="256" t="inlineStr">
        <is>
          <t>IEA Chemicals</t>
        </is>
      </c>
      <c r="I16" s="258" t="n">
        <v>2023</v>
      </c>
    </row>
    <row r="17" ht="19.8" customHeight="1" s="107">
      <c r="A17" s="230" t="n">
        <v>12</v>
      </c>
      <c r="B17" s="248" t="inlineStr">
        <is>
          <t>Pulp &amp; paper</t>
        </is>
      </c>
      <c r="C17" s="248" t="inlineStr">
        <is>
          <t>GHG intensity</t>
        </is>
      </c>
      <c r="D17" s="248" t="inlineStr">
        <is>
          <t>tCO₂e/t paper</t>
        </is>
      </c>
      <c r="E17" s="259" t="n">
        <v>0.55</v>
      </c>
      <c r="F17" s="259" t="n">
        <v>0.3</v>
      </c>
      <c r="G17" s="259" t="n">
        <v>0.05</v>
      </c>
      <c r="H17" s="248" t="inlineStr">
        <is>
          <t>CEPI / SBTi Pulp &amp; Paper</t>
        </is>
      </c>
      <c r="I17" s="260" t="n">
        <v>2022</v>
      </c>
    </row>
    <row r="18" ht="19.8" customHeight="1" s="107">
      <c r="A18" s="255" t="n">
        <v>13</v>
      </c>
      <c r="B18" s="256" t="inlineStr">
        <is>
          <t>Glass — container</t>
        </is>
      </c>
      <c r="C18" s="256" t="inlineStr">
        <is>
          <t>GHG intensity</t>
        </is>
      </c>
      <c r="D18" s="256" t="inlineStr">
        <is>
          <t>kgCO₂e/t glass</t>
        </is>
      </c>
      <c r="E18" s="257" t="n">
        <v>480</v>
      </c>
      <c r="F18" s="257" t="n">
        <v>320</v>
      </c>
      <c r="G18" s="257" t="n">
        <v>80</v>
      </c>
      <c r="H18" s="256" t="inlineStr">
        <is>
          <t>FEVE / IEA</t>
        </is>
      </c>
      <c r="I18" s="258" t="n">
        <v>2022</v>
      </c>
    </row>
    <row r="19" ht="19.8" customHeight="1" s="107">
      <c r="A19" s="230" t="n"/>
      <c r="B19" s="248" t="n"/>
      <c r="C19" s="248" t="n"/>
      <c r="D19" s="248" t="n"/>
      <c r="E19" s="259" t="n"/>
      <c r="F19" s="259" t="n"/>
      <c r="G19" s="259" t="n"/>
      <c r="H19" s="248" t="n"/>
      <c r="I19" s="260" t="n"/>
    </row>
    <row r="20" ht="19.8" customHeight="1" s="107">
      <c r="A20" s="232" t="inlineStr">
        <is>
          <t>SECTION 2 — ENERGY, UTILITIES &amp; EXTRACTIVES</t>
        </is>
      </c>
      <c r="B20" s="532" t="n"/>
      <c r="C20" s="532" t="n"/>
      <c r="D20" s="532" t="n"/>
      <c r="E20" s="532" t="n"/>
      <c r="F20" s="532" t="n"/>
      <c r="G20" s="532" t="n"/>
      <c r="H20" s="532" t="n"/>
      <c r="I20" s="131" t="n"/>
    </row>
    <row r="21" ht="19.8" customHeight="1" s="107">
      <c r="A21" s="230" t="n">
        <v>14</v>
      </c>
      <c r="B21" s="248" t="inlineStr">
        <is>
          <t>Power generation — fossil fleet</t>
        </is>
      </c>
      <c r="C21" s="248" t="inlineStr">
        <is>
          <t>GHG intensity</t>
        </is>
      </c>
      <c r="D21" s="248" t="inlineStr">
        <is>
          <t>kgCO₂e/MWh</t>
        </is>
      </c>
      <c r="E21" s="259" t="n">
        <v>460</v>
      </c>
      <c r="F21" s="259" t="n">
        <v>138</v>
      </c>
      <c r="G21" s="259" t="n">
        <v>0</v>
      </c>
      <c r="H21" s="248" t="inlineStr">
        <is>
          <t>IEA NZE Power / TPI</t>
        </is>
      </c>
      <c r="I21" s="260" t="n">
        <v>2023</v>
      </c>
    </row>
    <row r="22" ht="19.8" customHeight="1" s="107">
      <c r="A22" s="255" t="n">
        <v>15</v>
      </c>
      <c r="B22" s="256" t="inlineStr">
        <is>
          <t>Power generation — gas CCGT</t>
        </is>
      </c>
      <c r="C22" s="256" t="inlineStr">
        <is>
          <t>GHG intensity</t>
        </is>
      </c>
      <c r="D22" s="256" t="inlineStr">
        <is>
          <t>kgCO₂e/MWh</t>
        </is>
      </c>
      <c r="E22" s="257" t="n">
        <v>380</v>
      </c>
      <c r="F22" s="257" t="n">
        <v>200</v>
      </c>
      <c r="G22" s="257" t="n">
        <v>0</v>
      </c>
      <c r="H22" s="256" t="inlineStr">
        <is>
          <t>IEA NZE Power</t>
        </is>
      </c>
      <c r="I22" s="258" t="n">
        <v>2023</v>
      </c>
    </row>
    <row r="23" ht="19.8" customHeight="1" s="107">
      <c r="A23" s="230" t="n">
        <v>16</v>
      </c>
      <c r="B23" s="248" t="inlineStr">
        <is>
          <t>Power generation — coal</t>
        </is>
      </c>
      <c r="C23" s="248" t="inlineStr">
        <is>
          <t>GHG intensity</t>
        </is>
      </c>
      <c r="D23" s="248" t="inlineStr">
        <is>
          <t>kgCO₂e/MWh</t>
        </is>
      </c>
      <c r="E23" s="259" t="n">
        <v>1000</v>
      </c>
      <c r="F23" s="259" t="inlineStr">
        <is>
          <t>phase-out</t>
        </is>
      </c>
      <c r="G23" s="259" t="n">
        <v>0</v>
      </c>
      <c r="H23" s="248" t="inlineStr">
        <is>
          <t>IEA Coal Phase-Out / PPCA</t>
        </is>
      </c>
      <c r="I23" s="260" t="n">
        <v>2023</v>
      </c>
    </row>
    <row r="24" ht="19.8" customHeight="1" s="107">
      <c r="A24" s="255" t="n">
        <v>17</v>
      </c>
      <c r="B24" s="256" t="inlineStr">
        <is>
          <t>Renewable energy share — global avg</t>
        </is>
      </c>
      <c r="C24" s="256" t="inlineStr">
        <is>
          <t>Renewable share</t>
        </is>
      </c>
      <c r="D24" s="256" t="inlineStr">
        <is>
          <t>% of generation</t>
        </is>
      </c>
      <c r="E24" s="257" t="n">
        <v>0.3</v>
      </c>
      <c r="F24" s="257" t="n">
        <v>0.6</v>
      </c>
      <c r="G24" s="257" t="n">
        <v>0.88</v>
      </c>
      <c r="H24" s="256" t="inlineStr">
        <is>
          <t>IEA NZE / RE100</t>
        </is>
      </c>
      <c r="I24" s="258" t="n">
        <v>2023</v>
      </c>
    </row>
    <row r="25" ht="19.8" customHeight="1" s="107">
      <c r="A25" s="230" t="n">
        <v>18</v>
      </c>
      <c r="B25" s="248" t="inlineStr">
        <is>
          <t>Power generation — nuclear</t>
        </is>
      </c>
      <c r="C25" s="248" t="inlineStr">
        <is>
          <t>GHG intensity (lifecycle)</t>
        </is>
      </c>
      <c r="D25" s="248" t="inlineStr">
        <is>
          <t>kgCO₂e/MWh</t>
        </is>
      </c>
      <c r="E25" s="259" t="n">
        <v>12</v>
      </c>
      <c r="F25" s="259" t="n">
        <v>12</v>
      </c>
      <c r="G25" s="259" t="n">
        <v>12</v>
      </c>
      <c r="H25" s="248" t="inlineStr">
        <is>
          <t>UNECE Lifecycle Assessment</t>
        </is>
      </c>
      <c r="I25" s="260" t="n">
        <v>2022</v>
      </c>
    </row>
    <row r="26" ht="19.8" customHeight="1" s="107">
      <c r="A26" s="255" t="n">
        <v>19</v>
      </c>
      <c r="B26" s="256" t="inlineStr">
        <is>
          <t>Oil &amp; gas — upstream (Scope 1+2)</t>
        </is>
      </c>
      <c r="C26" s="256" t="inlineStr">
        <is>
          <t>GHG intensity</t>
        </is>
      </c>
      <c r="D26" s="256" t="inlineStr">
        <is>
          <t>kgCO₂e/boe</t>
        </is>
      </c>
      <c r="E26" s="257" t="n">
        <v>18</v>
      </c>
      <c r="F26" s="257" t="n">
        <v>6</v>
      </c>
      <c r="G26" s="257" t="n">
        <v>2</v>
      </c>
      <c r="H26" s="256" t="inlineStr">
        <is>
          <t>OGCI / IEA Oil &amp; Gas Roadmap</t>
        </is>
      </c>
      <c r="I26" s="258" t="n">
        <v>2023</v>
      </c>
    </row>
    <row r="27" ht="19.8" customHeight="1" s="107">
      <c r="A27" s="230" t="n">
        <v>20</v>
      </c>
      <c r="B27" s="248" t="inlineStr">
        <is>
          <t>Oil &amp; gas — methane intensity</t>
        </is>
      </c>
      <c r="C27" s="248" t="inlineStr">
        <is>
          <t>Methane intensity</t>
        </is>
      </c>
      <c r="D27" s="248" t="inlineStr">
        <is>
          <t>% of marketed gas</t>
        </is>
      </c>
      <c r="E27" s="259" t="n">
        <v>0.0145</v>
      </c>
      <c r="F27" s="259" t="n">
        <v>0.002</v>
      </c>
      <c r="G27" s="259" t="n">
        <v>0.0005</v>
      </c>
      <c r="H27" s="248" t="inlineStr">
        <is>
          <t>OGMP 2.0 / Global Methane Pledge</t>
        </is>
      </c>
      <c r="I27" s="260" t="n">
        <v>2023</v>
      </c>
    </row>
    <row r="28" ht="19.8" customHeight="1" s="107">
      <c r="A28" s="255" t="n">
        <v>21</v>
      </c>
      <c r="B28" s="256" t="inlineStr">
        <is>
          <t>Coal mining</t>
        </is>
      </c>
      <c r="C28" s="256" t="inlineStr">
        <is>
          <t>GHG intensity</t>
        </is>
      </c>
      <c r="D28" s="256" t="inlineStr">
        <is>
          <t>kgCO₂e/t coal</t>
        </is>
      </c>
      <c r="E28" s="257" t="n">
        <v>35</v>
      </c>
      <c r="F28" s="257" t="inlineStr">
        <is>
          <t>phase-out</t>
        </is>
      </c>
      <c r="G28" s="257" t="n">
        <v>0</v>
      </c>
      <c r="H28" s="256" t="inlineStr">
        <is>
          <t>IEA Coal in NZE</t>
        </is>
      </c>
      <c r="I28" s="258" t="n">
        <v>2023</v>
      </c>
    </row>
    <row r="29" ht="19.8" customHeight="1" s="107">
      <c r="A29" s="230" t="n">
        <v>22</v>
      </c>
      <c r="B29" s="248" t="inlineStr">
        <is>
          <t>Hydrogen — grey (SMR)</t>
        </is>
      </c>
      <c r="C29" s="248" t="inlineStr">
        <is>
          <t>GHG intensity</t>
        </is>
      </c>
      <c r="D29" s="248" t="inlineStr">
        <is>
          <t>tCO₂e/t H₂</t>
        </is>
      </c>
      <c r="E29" s="259" t="n">
        <v>9</v>
      </c>
      <c r="F29" s="259" t="inlineStr">
        <is>
          <t>transition</t>
        </is>
      </c>
      <c r="G29" s="259" t="inlineStr">
        <is>
          <t>phase-out</t>
        </is>
      </c>
      <c r="H29" s="248" t="inlineStr">
        <is>
          <t>IEA H₂ Roadmap</t>
        </is>
      </c>
      <c r="I29" s="260" t="n">
        <v>2023</v>
      </c>
    </row>
    <row r="30" ht="39.6" customHeight="1" s="107">
      <c r="A30" s="255" t="n">
        <v>23</v>
      </c>
      <c r="B30" s="256" t="inlineStr">
        <is>
          <t>Hydrogen — green (electrolysis, renewables)</t>
        </is>
      </c>
      <c r="C30" s="256" t="inlineStr">
        <is>
          <t>GHG intensity</t>
        </is>
      </c>
      <c r="D30" s="256" t="inlineStr">
        <is>
          <t>tCO₂e/t H₂</t>
        </is>
      </c>
      <c r="E30" s="257" t="n">
        <v>0.5</v>
      </c>
      <c r="F30" s="257" t="n">
        <v>0.5</v>
      </c>
      <c r="G30" s="257" t="n">
        <v>0</v>
      </c>
      <c r="H30" s="256" t="inlineStr">
        <is>
          <t>EU RED III / IEA Green H₂</t>
        </is>
      </c>
      <c r="I30" s="258" t="n">
        <v>2024</v>
      </c>
    </row>
    <row r="31" ht="19.8" customHeight="1" s="107">
      <c r="A31" s="230" t="n"/>
      <c r="B31" s="248" t="n"/>
      <c r="C31" s="248" t="n"/>
      <c r="D31" s="248" t="n"/>
      <c r="E31" s="259" t="n"/>
      <c r="F31" s="259" t="n"/>
      <c r="G31" s="259" t="n"/>
      <c r="H31" s="248" t="n"/>
      <c r="I31" s="260" t="n"/>
    </row>
    <row r="32" ht="19.8" customHeight="1" s="107">
      <c r="A32" s="232" t="inlineStr">
        <is>
          <t>SECTION 3 — TRANSPORT</t>
        </is>
      </c>
      <c r="B32" s="532" t="n"/>
      <c r="C32" s="532" t="n"/>
      <c r="D32" s="532" t="n"/>
      <c r="E32" s="532" t="n"/>
      <c r="F32" s="532" t="n"/>
      <c r="G32" s="532" t="n"/>
      <c r="H32" s="532" t="n"/>
      <c r="I32" s="131" t="n"/>
    </row>
    <row r="33" ht="19.8" customHeight="1" s="107">
      <c r="A33" s="230" t="n">
        <v>24</v>
      </c>
      <c r="B33" s="248" t="inlineStr">
        <is>
          <t>Passenger cars (new sales, fleet avg)</t>
        </is>
      </c>
      <c r="C33" s="248" t="inlineStr">
        <is>
          <t>GHG intensity (tank-to-wheel)</t>
        </is>
      </c>
      <c r="D33" s="248" t="inlineStr">
        <is>
          <t>gCO₂/km</t>
        </is>
      </c>
      <c r="E33" s="259" t="n">
        <v>116</v>
      </c>
      <c r="F33" s="259" t="n">
        <v>60</v>
      </c>
      <c r="G33" s="259" t="n">
        <v>0</v>
      </c>
      <c r="H33" s="248" t="inlineStr">
        <is>
          <t>ICCT / IEA NZE</t>
        </is>
      </c>
      <c r="I33" s="260" t="n">
        <v>2023</v>
      </c>
    </row>
    <row r="34" ht="19.8" customHeight="1" s="107">
      <c r="A34" s="255" t="n">
        <v>25</v>
      </c>
      <c r="B34" s="256" t="inlineStr">
        <is>
          <t>Heavy-duty trucks (HDT)</t>
        </is>
      </c>
      <c r="C34" s="256" t="inlineStr">
        <is>
          <t>GHG intensity</t>
        </is>
      </c>
      <c r="D34" s="256" t="inlineStr">
        <is>
          <t>gCO₂e/tonne-km</t>
        </is>
      </c>
      <c r="E34" s="257" t="n">
        <v>75</v>
      </c>
      <c r="F34" s="257" t="n">
        <v>50</v>
      </c>
      <c r="G34" s="257" t="n">
        <v>10</v>
      </c>
      <c r="H34" s="256" t="inlineStr">
        <is>
          <t>IEA Transport / SBTi Transport</t>
        </is>
      </c>
      <c r="I34" s="258" t="n">
        <v>2023</v>
      </c>
    </row>
    <row r="35" ht="19.8" customHeight="1" s="107">
      <c r="A35" s="230" t="n">
        <v>26</v>
      </c>
      <c r="B35" s="248" t="inlineStr">
        <is>
          <t>Aviation — passenger</t>
        </is>
      </c>
      <c r="C35" s="248" t="inlineStr">
        <is>
          <t>GHG intensity</t>
        </is>
      </c>
      <c r="D35" s="248" t="inlineStr">
        <is>
          <t>gCO₂e/pkm (RPK)</t>
        </is>
      </c>
      <c r="E35" s="259" t="n">
        <v>90</v>
      </c>
      <c r="F35" s="259" t="n">
        <v>62</v>
      </c>
      <c r="G35" s="259" t="n">
        <v>18</v>
      </c>
      <c r="H35" s="248" t="inlineStr">
        <is>
          <t>IATA Net-Zero 2050 / ICAO LTAG</t>
        </is>
      </c>
      <c r="I35" s="260" t="n">
        <v>2023</v>
      </c>
    </row>
    <row r="36" ht="19.8" customHeight="1" s="107">
      <c r="A36" s="255" t="n">
        <v>27</v>
      </c>
      <c r="B36" s="256" t="inlineStr">
        <is>
          <t>Aviation — fuel</t>
        </is>
      </c>
      <c r="C36" s="256" t="inlineStr">
        <is>
          <t>SAF share of jet fuel</t>
        </is>
      </c>
      <c r="D36" s="256" t="inlineStr">
        <is>
          <t>%</t>
        </is>
      </c>
      <c r="E36" s="257" t="n">
        <v>0.005</v>
      </c>
      <c r="F36" s="257" t="n">
        <v>0.1</v>
      </c>
      <c r="G36" s="257" t="n">
        <v>0.65</v>
      </c>
      <c r="H36" s="256" t="inlineStr">
        <is>
          <t>IATA / EU ReFuelEU Aviation</t>
        </is>
      </c>
      <c r="I36" s="258" t="n">
        <v>2024</v>
      </c>
    </row>
    <row r="37" ht="39.6" customHeight="1" s="107">
      <c r="A37" s="230" t="n">
        <v>28</v>
      </c>
      <c r="B37" s="248" t="inlineStr">
        <is>
          <t>Shipping — containers</t>
        </is>
      </c>
      <c r="C37" s="248" t="inlineStr">
        <is>
          <t>GHG intensity</t>
        </is>
      </c>
      <c r="D37" s="248" t="inlineStr">
        <is>
          <t>gCO₂e/dwt-nm (AER)</t>
        </is>
      </c>
      <c r="E37" s="259" t="n">
        <v>6.5</v>
      </c>
      <c r="F37" s="259" t="n">
        <v>4.3</v>
      </c>
      <c r="G37" s="259" t="n">
        <v>1.4</v>
      </c>
      <c r="H37" s="248" t="inlineStr">
        <is>
          <t>IMO 2023 GHG Strategy / Poseidon Principles</t>
        </is>
      </c>
      <c r="I37" s="260" t="n">
        <v>2023</v>
      </c>
    </row>
    <row r="38" ht="19.8" customHeight="1" s="107">
      <c r="A38" s="255" t="n">
        <v>29</v>
      </c>
      <c r="B38" s="256" t="inlineStr">
        <is>
          <t>Shipping — fuel</t>
        </is>
      </c>
      <c r="C38" s="256" t="inlineStr">
        <is>
          <t>Zero/near-zero fuel share</t>
        </is>
      </c>
      <c r="D38" s="256" t="inlineStr">
        <is>
          <t>% of fuel</t>
        </is>
      </c>
      <c r="E38" s="257" t="n">
        <v>0.01</v>
      </c>
      <c r="F38" s="257" t="n">
        <v>0.05</v>
      </c>
      <c r="G38" s="257" t="n">
        <v>0.5</v>
      </c>
      <c r="H38" s="256" t="inlineStr">
        <is>
          <t>IMO 2023 Strategy</t>
        </is>
      </c>
      <c r="I38" s="258" t="n">
        <v>2023</v>
      </c>
    </row>
    <row r="39" ht="19.8" customHeight="1" s="107">
      <c r="A39" s="230" t="n">
        <v>30</v>
      </c>
      <c r="B39" s="248" t="inlineStr">
        <is>
          <t>Rail freight — electrified</t>
        </is>
      </c>
      <c r="C39" s="248" t="inlineStr">
        <is>
          <t>GHG intensity</t>
        </is>
      </c>
      <c r="D39" s="248" t="inlineStr">
        <is>
          <t>gCO₂e/tonne-km</t>
        </is>
      </c>
      <c r="E39" s="259" t="n">
        <v>26</v>
      </c>
      <c r="F39" s="259" t="n">
        <v>12</v>
      </c>
      <c r="G39" s="259" t="n">
        <v>2</v>
      </c>
      <c r="H39" s="248" t="inlineStr">
        <is>
          <t>UIC / SBTi Transport</t>
        </is>
      </c>
      <c r="I39" s="260" t="n">
        <v>2023</v>
      </c>
    </row>
    <row r="40" ht="19.8" customHeight="1" s="107">
      <c r="A40" s="255" t="n">
        <v>31</v>
      </c>
      <c r="B40" s="256" t="inlineStr">
        <is>
          <t>Public transit — bus</t>
        </is>
      </c>
      <c r="C40" s="256" t="inlineStr">
        <is>
          <t>GHG intensity</t>
        </is>
      </c>
      <c r="D40" s="256" t="inlineStr">
        <is>
          <t>gCO₂e/pkm</t>
        </is>
      </c>
      <c r="E40" s="257" t="n">
        <v>70</v>
      </c>
      <c r="F40" s="257" t="n">
        <v>35</v>
      </c>
      <c r="G40" s="257" t="n">
        <v>5</v>
      </c>
      <c r="H40" s="256" t="inlineStr">
        <is>
          <t>UITP / IEA Transport</t>
        </is>
      </c>
      <c r="I40" s="258" t="n">
        <v>2023</v>
      </c>
    </row>
    <row r="41" ht="19.8" customHeight="1" s="107">
      <c r="A41" s="230" t="n"/>
      <c r="B41" s="248" t="n"/>
      <c r="C41" s="248" t="n"/>
      <c r="D41" s="248" t="n"/>
      <c r="E41" s="259" t="n"/>
      <c r="F41" s="259" t="n"/>
      <c r="G41" s="259" t="n"/>
      <c r="H41" s="248" t="n"/>
      <c r="I41" s="260" t="n"/>
    </row>
    <row r="42" ht="19.8" customHeight="1" s="107">
      <c r="A42" s="232" t="inlineStr">
        <is>
          <t>SECTION 4 — BUILDINGS &amp; REAL ESTATE</t>
        </is>
      </c>
      <c r="B42" s="532" t="n"/>
      <c r="C42" s="532" t="n"/>
      <c r="D42" s="532" t="n"/>
      <c r="E42" s="532" t="n"/>
      <c r="F42" s="532" t="n"/>
      <c r="G42" s="532" t="n"/>
      <c r="H42" s="532" t="n"/>
      <c r="I42" s="131" t="n"/>
    </row>
    <row r="43" ht="19.8" customHeight="1" s="107">
      <c r="A43" s="230" t="n">
        <v>32</v>
      </c>
      <c r="B43" s="248" t="inlineStr">
        <is>
          <t>Commercial office — EU</t>
        </is>
      </c>
      <c r="C43" s="248" t="inlineStr">
        <is>
          <t>GHG intensity (operational)</t>
        </is>
      </c>
      <c r="D43" s="248" t="inlineStr">
        <is>
          <t>kgCO₂e/m²/yr</t>
        </is>
      </c>
      <c r="E43" s="259" t="n">
        <v>50</v>
      </c>
      <c r="F43" s="259" t="n">
        <v>21</v>
      </c>
      <c r="G43" s="259" t="n">
        <v>4</v>
      </c>
      <c r="H43" s="248" t="inlineStr">
        <is>
          <t>CRREM EU Office pathway</t>
        </is>
      </c>
      <c r="I43" s="260" t="n">
        <v>2023</v>
      </c>
    </row>
    <row r="44" ht="19.8" customHeight="1" s="107">
      <c r="A44" s="255" t="n">
        <v>33</v>
      </c>
      <c r="B44" s="256" t="inlineStr">
        <is>
          <t>Commercial office — EU</t>
        </is>
      </c>
      <c r="C44" s="256" t="inlineStr">
        <is>
          <t>Energy intensity</t>
        </is>
      </c>
      <c r="D44" s="256" t="inlineStr">
        <is>
          <t>kWh/m²/yr</t>
        </is>
      </c>
      <c r="E44" s="257" t="n">
        <v>180</v>
      </c>
      <c r="F44" s="257" t="n">
        <v>110</v>
      </c>
      <c r="G44" s="257" t="n">
        <v>55</v>
      </c>
      <c r="H44" s="256" t="inlineStr">
        <is>
          <t>CRREM EU Office</t>
        </is>
      </c>
      <c r="I44" s="258" t="n">
        <v>2023</v>
      </c>
    </row>
    <row r="45" ht="19.8" customHeight="1" s="107">
      <c r="A45" s="230" t="n">
        <v>34</v>
      </c>
      <c r="B45" s="248" t="inlineStr">
        <is>
          <t>Commercial retail — EU</t>
        </is>
      </c>
      <c r="C45" s="248" t="inlineStr">
        <is>
          <t>GHG intensity</t>
        </is>
      </c>
      <c r="D45" s="248" t="inlineStr">
        <is>
          <t>kgCO₂e/m²/yr</t>
        </is>
      </c>
      <c r="E45" s="259" t="n">
        <v>65</v>
      </c>
      <c r="F45" s="259" t="n">
        <v>25</v>
      </c>
      <c r="G45" s="259" t="n">
        <v>4</v>
      </c>
      <c r="H45" s="248" t="inlineStr">
        <is>
          <t>CRREM EU Retail</t>
        </is>
      </c>
      <c r="I45" s="260" t="n">
        <v>2023</v>
      </c>
    </row>
    <row r="46" ht="19.8" customHeight="1" s="107">
      <c r="A46" s="255" t="n">
        <v>35</v>
      </c>
      <c r="B46" s="256" t="inlineStr">
        <is>
          <t>Residential — UK</t>
        </is>
      </c>
      <c r="C46" s="256" t="inlineStr">
        <is>
          <t>GHG intensity (operational)</t>
        </is>
      </c>
      <c r="D46" s="256" t="inlineStr">
        <is>
          <t>kgCO₂e/m²/yr</t>
        </is>
      </c>
      <c r="E46" s="257" t="n">
        <v>30</v>
      </c>
      <c r="F46" s="257" t="n">
        <v>14</v>
      </c>
      <c r="G46" s="257" t="n">
        <v>3</v>
      </c>
      <c r="H46" s="256" t="inlineStr">
        <is>
          <t>CRREM UK Residential / SBTi RE</t>
        </is>
      </c>
      <c r="I46" s="258" t="n">
        <v>2023</v>
      </c>
    </row>
    <row r="47" ht="19.8" customHeight="1" s="107">
      <c r="A47" s="230" t="n">
        <v>36</v>
      </c>
      <c r="B47" s="248" t="inlineStr">
        <is>
          <t>Residential — UK</t>
        </is>
      </c>
      <c r="C47" s="248" t="inlineStr">
        <is>
          <t>Energy intensity</t>
        </is>
      </c>
      <c r="D47" s="248" t="inlineStr">
        <is>
          <t>kWh/m²/yr</t>
        </is>
      </c>
      <c r="E47" s="259" t="n">
        <v>130</v>
      </c>
      <c r="F47" s="259" t="n">
        <v>80</v>
      </c>
      <c r="G47" s="259" t="n">
        <v>45</v>
      </c>
      <c r="H47" s="248" t="inlineStr">
        <is>
          <t>CRREM UK Residential</t>
        </is>
      </c>
      <c r="I47" s="260" t="n">
        <v>2023</v>
      </c>
    </row>
    <row r="48" ht="19.8" customHeight="1" s="107">
      <c r="A48" s="255" t="n">
        <v>37</v>
      </c>
      <c r="B48" s="256" t="inlineStr">
        <is>
          <t>Hotels — EU</t>
        </is>
      </c>
      <c r="C48" s="256" t="inlineStr">
        <is>
          <t>GHG intensity</t>
        </is>
      </c>
      <c r="D48" s="256" t="inlineStr">
        <is>
          <t>kgCO₂e/m²/yr</t>
        </is>
      </c>
      <c r="E48" s="257" t="n">
        <v>85</v>
      </c>
      <c r="F48" s="257" t="n">
        <v>40</v>
      </c>
      <c r="G48" s="257" t="n">
        <v>8</v>
      </c>
      <c r="H48" s="256" t="inlineStr">
        <is>
          <t>CRREM Hotels / Cornell HCMI</t>
        </is>
      </c>
      <c r="I48" s="258" t="n">
        <v>2023</v>
      </c>
    </row>
    <row r="49" ht="19.8" customHeight="1" s="107">
      <c r="A49" s="230" t="n">
        <v>38</v>
      </c>
      <c r="B49" s="248" t="inlineStr">
        <is>
          <t>Industrial / warehouse</t>
        </is>
      </c>
      <c r="C49" s="248" t="inlineStr">
        <is>
          <t>GHG intensity</t>
        </is>
      </c>
      <c r="D49" s="248" t="inlineStr">
        <is>
          <t>kgCO₂e/m²/yr</t>
        </is>
      </c>
      <c r="E49" s="259" t="n">
        <v>38</v>
      </c>
      <c r="F49" s="259" t="n">
        <v>18</v>
      </c>
      <c r="G49" s="259" t="n">
        <v>4</v>
      </c>
      <c r="H49" s="248" t="inlineStr">
        <is>
          <t>CRREM Logistics / SBTi RE</t>
        </is>
      </c>
      <c r="I49" s="260" t="n">
        <v>2023</v>
      </c>
    </row>
    <row r="50" ht="19.8" customHeight="1" s="107">
      <c r="A50" s="255" t="n">
        <v>39</v>
      </c>
      <c r="B50" s="256" t="inlineStr">
        <is>
          <t>Data centres</t>
        </is>
      </c>
      <c r="C50" s="256" t="inlineStr">
        <is>
          <t>Power Usage Effectiveness</t>
        </is>
      </c>
      <c r="D50" s="256" t="inlineStr">
        <is>
          <t>PUE (lower = better)</t>
        </is>
      </c>
      <c r="E50" s="257" t="n">
        <v>1.58</v>
      </c>
      <c r="F50" s="257" t="n">
        <v>1.3</v>
      </c>
      <c r="G50" s="257" t="n">
        <v>1.15</v>
      </c>
      <c r="H50" s="256" t="inlineStr">
        <is>
          <t>Uptime Institute / EU Code of Conduct</t>
        </is>
      </c>
      <c r="I50" s="258" t="n">
        <v>2023</v>
      </c>
    </row>
    <row r="51" ht="19.8" customHeight="1" s="107">
      <c r="A51" s="230" t="n">
        <v>40</v>
      </c>
      <c r="B51" s="248" t="inlineStr">
        <is>
          <t>Data centres</t>
        </is>
      </c>
      <c r="C51" s="248" t="inlineStr">
        <is>
          <t>Renewable electricity share</t>
        </is>
      </c>
      <c r="D51" s="248" t="inlineStr">
        <is>
          <t>% of MWh</t>
        </is>
      </c>
      <c r="E51" s="259" t="n">
        <v>0.45</v>
      </c>
      <c r="F51" s="259" t="n">
        <v>0.85</v>
      </c>
      <c r="G51" s="259" t="n">
        <v>1</v>
      </c>
      <c r="H51" s="248" t="inlineStr">
        <is>
          <t>RE100 / EU Climate Neutral DC Pact</t>
        </is>
      </c>
      <c r="I51" s="260" t="n">
        <v>2024</v>
      </c>
    </row>
    <row r="52" ht="19.8" customHeight="1" s="107">
      <c r="A52" s="255" t="n">
        <v>41</v>
      </c>
      <c r="B52" s="256" t="inlineStr">
        <is>
          <t>Data centres</t>
        </is>
      </c>
      <c r="C52" s="256" t="inlineStr">
        <is>
          <t>Water Usage Effectiveness</t>
        </is>
      </c>
      <c r="D52" s="256" t="inlineStr">
        <is>
          <t>WUE L/kWh (lower = better)</t>
        </is>
      </c>
      <c r="E52" s="257" t="n">
        <v>1.8</v>
      </c>
      <c r="F52" s="257" t="n">
        <v>0.8</v>
      </c>
      <c r="G52" s="257" t="n">
        <v>0.4</v>
      </c>
      <c r="H52" s="256" t="inlineStr">
        <is>
          <t>Green Grid / Uptime</t>
        </is>
      </c>
      <c r="I52" s="258" t="n">
        <v>2023</v>
      </c>
    </row>
    <row r="53" ht="19.8" customHeight="1" s="107">
      <c r="A53" s="230" t="n"/>
      <c r="B53" s="248" t="n"/>
      <c r="C53" s="248" t="n"/>
      <c r="D53" s="248" t="n"/>
      <c r="E53" s="259" t="n"/>
      <c r="F53" s="259" t="n"/>
      <c r="G53" s="259" t="n"/>
      <c r="H53" s="248" t="n"/>
      <c r="I53" s="260" t="n"/>
    </row>
    <row r="54" ht="19.8" customHeight="1" s="107">
      <c r="A54" s="232" t="inlineStr">
        <is>
          <t>SECTION 5 — FINANCIALS — PORTFOLIO INTENSITY (NZBA / PCAF)</t>
        </is>
      </c>
      <c r="B54" s="532" t="n"/>
      <c r="C54" s="532" t="n"/>
      <c r="D54" s="532" t="n"/>
      <c r="E54" s="532" t="n"/>
      <c r="F54" s="532" t="n"/>
      <c r="G54" s="532" t="n"/>
      <c r="H54" s="532" t="n"/>
      <c r="I54" s="131" t="n"/>
    </row>
    <row r="55" ht="19.8" customHeight="1" s="107">
      <c r="A55" s="230" t="n">
        <v>42</v>
      </c>
      <c r="B55" s="248" t="inlineStr">
        <is>
          <t>Bank — Power generation portfolio</t>
        </is>
      </c>
      <c r="C55" s="248" t="inlineStr">
        <is>
          <t>Financed-emission intensity</t>
        </is>
      </c>
      <c r="D55" s="248" t="inlineStr">
        <is>
          <t>kgCO₂e/MWh</t>
        </is>
      </c>
      <c r="E55" s="259" t="n">
        <v>380</v>
      </c>
      <c r="F55" s="259" t="n">
        <v>138</v>
      </c>
      <c r="G55" s="259" t="n">
        <v>0</v>
      </c>
      <c r="H55" s="248" t="inlineStr">
        <is>
          <t>NZBA / IEA NZE Power</t>
        </is>
      </c>
      <c r="I55" s="260" t="n">
        <v>2023</v>
      </c>
    </row>
    <row r="56" ht="19.8" customHeight="1" s="107">
      <c r="A56" s="255" t="n">
        <v>43</v>
      </c>
      <c r="B56" s="256" t="inlineStr">
        <is>
          <t>Bank — Oil &amp; gas portfolio</t>
        </is>
      </c>
      <c r="C56" s="256" t="inlineStr">
        <is>
          <t>Absolute reduction</t>
        </is>
      </c>
      <c r="D56" s="256" t="inlineStr">
        <is>
          <t>% vs 2019</t>
        </is>
      </c>
      <c r="E56" s="257" t="n">
        <v>0</v>
      </c>
      <c r="F56" s="257" t="n">
        <v>0.42</v>
      </c>
      <c r="G56" s="257" t="n">
        <v>1</v>
      </c>
      <c r="H56" s="256" t="inlineStr">
        <is>
          <t>NZBA Sectoral Guidance / SBTi FI</t>
        </is>
      </c>
      <c r="I56" s="258" t="n">
        <v>2023</v>
      </c>
    </row>
    <row r="57" ht="19.8" customHeight="1" s="107">
      <c r="A57" s="230" t="n">
        <v>44</v>
      </c>
      <c r="B57" s="248" t="inlineStr">
        <is>
          <t>Bank — Cement portfolio</t>
        </is>
      </c>
      <c r="C57" s="248" t="inlineStr">
        <is>
          <t>Financed-emission intensity</t>
        </is>
      </c>
      <c r="D57" s="248" t="inlineStr">
        <is>
          <t>kgCO₂e/t cementitious</t>
        </is>
      </c>
      <c r="E57" s="259" t="n">
        <v>596</v>
      </c>
      <c r="F57" s="259" t="n">
        <v>460</v>
      </c>
      <c r="G57" s="259" t="n">
        <v>175</v>
      </c>
      <c r="H57" s="248" t="inlineStr">
        <is>
          <t>NZBA / SBTi Cement</t>
        </is>
      </c>
      <c r="I57" s="260" t="n">
        <v>2023</v>
      </c>
    </row>
    <row r="58" ht="19.8" customHeight="1" s="107">
      <c r="A58" s="255" t="n">
        <v>45</v>
      </c>
      <c r="B58" s="256" t="inlineStr">
        <is>
          <t>Bank — Steel portfolio</t>
        </is>
      </c>
      <c r="C58" s="256" t="inlineStr">
        <is>
          <t>Financed-emission intensity</t>
        </is>
      </c>
      <c r="D58" s="256" t="inlineStr">
        <is>
          <t>tCO₂e/t crude steel</t>
        </is>
      </c>
      <c r="E58" s="257" t="n">
        <v>1.55</v>
      </c>
      <c r="F58" s="257" t="n">
        <v>1</v>
      </c>
      <c r="G58" s="257" t="n">
        <v>0.25</v>
      </c>
      <c r="H58" s="256" t="inlineStr">
        <is>
          <t>NZBA / SBTi Steel</t>
        </is>
      </c>
      <c r="I58" s="258" t="n">
        <v>2023</v>
      </c>
    </row>
    <row r="59" ht="19.8" customHeight="1" s="107">
      <c r="A59" s="230" t="n">
        <v>46</v>
      </c>
      <c r="B59" s="248" t="inlineStr">
        <is>
          <t>Bank — Mortgage portfolio (UK)</t>
        </is>
      </c>
      <c r="C59" s="248" t="inlineStr">
        <is>
          <t>Financed-emission intensity</t>
        </is>
      </c>
      <c r="D59" s="248" t="inlineStr">
        <is>
          <t>kgCO₂e/m²</t>
        </is>
      </c>
      <c r="E59" s="259" t="n">
        <v>30</v>
      </c>
      <c r="F59" s="259" t="n">
        <v>19</v>
      </c>
      <c r="G59" s="259" t="n">
        <v>5</v>
      </c>
      <c r="H59" s="248" t="inlineStr">
        <is>
          <t>NZBA / CRREM UK Residential</t>
        </is>
      </c>
      <c r="I59" s="260" t="n">
        <v>2023</v>
      </c>
    </row>
    <row r="60" ht="19.8" customHeight="1" s="107">
      <c r="A60" s="255" t="n">
        <v>47</v>
      </c>
      <c r="B60" s="256" t="inlineStr">
        <is>
          <t>Asset manager — listed equity</t>
        </is>
      </c>
      <c r="C60" s="256" t="inlineStr">
        <is>
          <t>Weighted-avg carbon intensity</t>
        </is>
      </c>
      <c r="D60" s="256" t="inlineStr">
        <is>
          <t>tCO₂e / USD m revenue</t>
        </is>
      </c>
      <c r="E60" s="257" t="n">
        <v>150</v>
      </c>
      <c r="F60" s="257" t="n">
        <v>75</v>
      </c>
      <c r="G60" s="257" t="n">
        <v>20</v>
      </c>
      <c r="H60" s="256" t="inlineStr">
        <is>
          <t>TCFD WACI / MSCI / NZAOA</t>
        </is>
      </c>
      <c r="I60" s="258" t="n">
        <v>2023</v>
      </c>
    </row>
    <row r="61" ht="19.8" customHeight="1" s="107">
      <c r="A61" s="230" t="n"/>
      <c r="B61" s="248" t="n"/>
      <c r="C61" s="248" t="n"/>
      <c r="D61" s="248" t="n"/>
      <c r="E61" s="259" t="n"/>
      <c r="F61" s="259" t="n"/>
      <c r="G61" s="259" t="n"/>
      <c r="H61" s="248" t="n"/>
      <c r="I61" s="260" t="n"/>
    </row>
    <row r="62" ht="19.8" customHeight="1" s="107">
      <c r="A62" s="232" t="inlineStr">
        <is>
          <t>SECTION 6 — TECHNOLOGY, SOFTWARE &amp; CONSUMER GOODS</t>
        </is>
      </c>
      <c r="B62" s="532" t="n"/>
      <c r="C62" s="532" t="n"/>
      <c r="D62" s="532" t="n"/>
      <c r="E62" s="532" t="n"/>
      <c r="F62" s="532" t="n"/>
      <c r="G62" s="532" t="n"/>
      <c r="H62" s="532" t="n"/>
      <c r="I62" s="131" t="n"/>
    </row>
    <row r="63" ht="19.8" customHeight="1" s="107">
      <c r="A63" s="230" t="n">
        <v>48</v>
      </c>
      <c r="B63" s="248" t="inlineStr">
        <is>
          <t>Software &amp; SaaS</t>
        </is>
      </c>
      <c r="C63" s="248" t="inlineStr">
        <is>
          <t>Carbon intensity (S1+S2)</t>
        </is>
      </c>
      <c r="D63" s="248" t="inlineStr">
        <is>
          <t>tCO₂e / USD m revenue</t>
        </is>
      </c>
      <c r="E63" s="259" t="n">
        <v>5</v>
      </c>
      <c r="F63" s="259" t="n">
        <v>1.5</v>
      </c>
      <c r="G63" s="259" t="n">
        <v>0.3</v>
      </c>
      <c r="H63" s="248" t="inlineStr">
        <is>
          <t>SBTi cross-sector / CDP Tech sector</t>
        </is>
      </c>
      <c r="I63" s="260" t="n">
        <v>2023</v>
      </c>
    </row>
    <row r="64" ht="19.8" customHeight="1" s="107">
      <c r="A64" s="255" t="n">
        <v>49</v>
      </c>
      <c r="B64" s="256" t="inlineStr">
        <is>
          <t>Hardware / semiconductors</t>
        </is>
      </c>
      <c r="C64" s="256" t="inlineStr">
        <is>
          <t>Carbon intensity (S1+S2)</t>
        </is>
      </c>
      <c r="D64" s="256" t="inlineStr">
        <is>
          <t>tCO₂e / USD m revenue</t>
        </is>
      </c>
      <c r="E64" s="257" t="n">
        <v>35</v>
      </c>
      <c r="F64" s="257" t="n">
        <v>15</v>
      </c>
      <c r="G64" s="257" t="n">
        <v>3</v>
      </c>
      <c r="H64" s="256" t="inlineStr">
        <is>
          <t>SBTi / SEMI Net-Zero</t>
        </is>
      </c>
      <c r="I64" s="258" t="n">
        <v>2023</v>
      </c>
    </row>
    <row r="65" ht="19.8" customHeight="1" s="107">
      <c r="A65" s="230" t="n">
        <v>50</v>
      </c>
      <c r="B65" s="248" t="inlineStr">
        <is>
          <t>Apparel &amp; textile</t>
        </is>
      </c>
      <c r="C65" s="248" t="inlineStr">
        <is>
          <t>Carbon intensity (S1+S2)</t>
        </is>
      </c>
      <c r="D65" s="248" t="inlineStr">
        <is>
          <t>tCO₂e / tonne product</t>
        </is>
      </c>
      <c r="E65" s="259" t="n">
        <v>4.2</v>
      </c>
      <c r="F65" s="259" t="n">
        <v>2.5</v>
      </c>
      <c r="G65" s="259" t="n">
        <v>0.4</v>
      </c>
      <c r="H65" s="248" t="inlineStr">
        <is>
          <t>SBTi Apparel / Textile Exchange</t>
        </is>
      </c>
      <c r="I65" s="260" t="n">
        <v>2023</v>
      </c>
    </row>
    <row r="66" ht="19.8" customHeight="1" s="107">
      <c r="A66" s="255" t="n">
        <v>51</v>
      </c>
      <c r="B66" s="256" t="inlineStr">
        <is>
          <t>Food &amp; beverage — dairy</t>
        </is>
      </c>
      <c r="C66" s="256" t="inlineStr">
        <is>
          <t>Carbon intensity (incl. S3)</t>
        </is>
      </c>
      <c r="D66" s="256" t="inlineStr">
        <is>
          <t>kgCO₂e/kg milk</t>
        </is>
      </c>
      <c r="E66" s="257" t="n">
        <v>2.5</v>
      </c>
      <c r="F66" s="257" t="n">
        <v>1.7</v>
      </c>
      <c r="G66" s="257" t="n">
        <v>0.5</v>
      </c>
      <c r="H66" s="256" t="inlineStr">
        <is>
          <t>FAO / SBTi FLAG</t>
        </is>
      </c>
      <c r="I66" s="258" t="n">
        <v>2023</v>
      </c>
    </row>
    <row r="67" ht="19.8" customHeight="1" s="107">
      <c r="A67" s="230" t="n">
        <v>52</v>
      </c>
      <c r="B67" s="248" t="inlineStr">
        <is>
          <t>Retail — grocery</t>
        </is>
      </c>
      <c r="C67" s="248" t="inlineStr">
        <is>
          <t>Operational intensity</t>
        </is>
      </c>
      <c r="D67" s="248" t="inlineStr">
        <is>
          <t>kgCO₂e/m²/yr</t>
        </is>
      </c>
      <c r="E67" s="259" t="n">
        <v>220</v>
      </c>
      <c r="F67" s="259" t="n">
        <v>95</v>
      </c>
      <c r="G67" s="259" t="n">
        <v>15</v>
      </c>
      <c r="H67" s="248" t="inlineStr">
        <is>
          <t>SBTi Retail / CRREM</t>
        </is>
      </c>
      <c r="I67" s="260" t="n">
        <v>2023</v>
      </c>
    </row>
    <row r="68" ht="19.8" customHeight="1" s="107">
      <c r="A68" s="230" t="n"/>
      <c r="B68" s="248" t="n"/>
      <c r="C68" s="248" t="n"/>
      <c r="D68" s="248" t="n"/>
      <c r="E68" s="259" t="n"/>
      <c r="F68" s="259" t="n"/>
      <c r="G68" s="259" t="n"/>
      <c r="H68" s="248" t="n"/>
      <c r="I68" s="260" t="n"/>
    </row>
    <row r="69" ht="19.8" customHeight="1" s="107">
      <c r="A69" s="232" t="inlineStr">
        <is>
          <t>SECTION 7 — AGRICULTURE, FORESTRY &amp; LAND USE (FLAG)</t>
        </is>
      </c>
      <c r="B69" s="532" t="n"/>
      <c r="C69" s="532" t="n"/>
      <c r="D69" s="532" t="n"/>
      <c r="E69" s="532" t="n"/>
      <c r="F69" s="532" t="n"/>
      <c r="G69" s="532" t="n"/>
      <c r="H69" s="532" t="n"/>
      <c r="I69" s="131" t="n"/>
    </row>
    <row r="70" ht="19.8" customHeight="1" s="107">
      <c r="A70" s="255" t="n">
        <v>53</v>
      </c>
      <c r="B70" s="256" t="inlineStr">
        <is>
          <t>Beef — grass + grain finished</t>
        </is>
      </c>
      <c r="C70" s="256" t="inlineStr">
        <is>
          <t>Carbon intensity</t>
        </is>
      </c>
      <c r="D70" s="256" t="inlineStr">
        <is>
          <t>kgCO₂e/kg LW</t>
        </is>
      </c>
      <c r="E70" s="257" t="n">
        <v>35</v>
      </c>
      <c r="F70" s="257" t="n">
        <v>22</v>
      </c>
      <c r="G70" s="257" t="n">
        <v>12</v>
      </c>
      <c r="H70" s="256" t="inlineStr">
        <is>
          <t>FAO GLEAM / SBTi FLAG</t>
        </is>
      </c>
      <c r="I70" s="258" t="n">
        <v>2023</v>
      </c>
    </row>
    <row r="71" ht="19.8" customHeight="1" s="107">
      <c r="A71" s="230" t="n">
        <v>54</v>
      </c>
      <c r="B71" s="248" t="inlineStr">
        <is>
          <t>Poultry</t>
        </is>
      </c>
      <c r="C71" s="248" t="inlineStr">
        <is>
          <t>Carbon intensity</t>
        </is>
      </c>
      <c r="D71" s="248" t="inlineStr">
        <is>
          <t>kgCO₂e/kg LW</t>
        </is>
      </c>
      <c r="E71" s="259" t="n">
        <v>6</v>
      </c>
      <c r="F71" s="259" t="n">
        <v>4</v>
      </c>
      <c r="G71" s="259" t="n">
        <v>2</v>
      </c>
      <c r="H71" s="248" t="inlineStr">
        <is>
          <t>FAO GLEAM / SBTi FLAG</t>
        </is>
      </c>
      <c r="I71" s="260" t="n">
        <v>2023</v>
      </c>
    </row>
    <row r="72" ht="19.8" customHeight="1" s="107">
      <c r="A72" s="255" t="n">
        <v>55</v>
      </c>
      <c r="B72" s="256" t="inlineStr">
        <is>
          <t>Wheat</t>
        </is>
      </c>
      <c r="C72" s="256" t="inlineStr">
        <is>
          <t>Carbon intensity</t>
        </is>
      </c>
      <c r="D72" s="256" t="inlineStr">
        <is>
          <t>kgCO₂e/t grain</t>
        </is>
      </c>
      <c r="E72" s="257" t="n">
        <v>600</v>
      </c>
      <c r="F72" s="257" t="n">
        <v>400</v>
      </c>
      <c r="G72" s="257" t="n">
        <v>200</v>
      </c>
      <c r="H72" s="256" t="inlineStr">
        <is>
          <t>FAO / Cool Farm Tool</t>
        </is>
      </c>
      <c r="I72" s="258" t="n">
        <v>2023</v>
      </c>
    </row>
    <row r="73" ht="19.8" customHeight="1" s="107">
      <c r="A73" s="230" t="n">
        <v>56</v>
      </c>
      <c r="B73" s="248" t="inlineStr">
        <is>
          <t>Forestry plantations</t>
        </is>
      </c>
      <c r="C73" s="248" t="inlineStr">
        <is>
          <t>Sequestration (memo)</t>
        </is>
      </c>
      <c r="D73" s="248" t="inlineStr">
        <is>
          <t>tCO₂/ha/yr</t>
        </is>
      </c>
      <c r="E73" s="259" t="n">
        <v>-8</v>
      </c>
      <c r="F73" s="259" t="n">
        <v>-10</v>
      </c>
      <c r="G73" s="259" t="n">
        <v>-12</v>
      </c>
      <c r="H73" s="248" t="inlineStr">
        <is>
          <t>IPCC AFOLU / Verra VCS</t>
        </is>
      </c>
      <c r="I73" s="260" t="n">
        <v>2023</v>
      </c>
    </row>
    <row r="74" ht="19.8" customHeight="1" s="107">
      <c r="A74" s="271" t="n"/>
      <c r="B74" s="248" t="n"/>
      <c r="C74" s="248" t="n"/>
      <c r="D74" s="248" t="n"/>
      <c r="E74" s="248" t="n"/>
      <c r="F74" s="248" t="n"/>
      <c r="G74" s="248" t="n"/>
      <c r="H74" s="248" t="n"/>
      <c r="I74" s="249" t="n"/>
    </row>
    <row r="75" ht="19.8" customHeight="1" s="107">
      <c r="A75" s="236" t="inlineStr">
        <is>
          <t>NOTES &amp; CONVENTIONS</t>
        </is>
      </c>
      <c r="B75" s="532" t="n"/>
      <c r="C75" s="532" t="n"/>
      <c r="D75" s="532" t="n"/>
      <c r="E75" s="532" t="n"/>
      <c r="F75" s="532" t="n"/>
      <c r="G75" s="532" t="n"/>
      <c r="H75" s="532" t="n"/>
      <c r="I75" s="131" t="n"/>
    </row>
    <row r="76" ht="19.8" customHeight="1" s="107">
      <c r="A76" s="233" t="inlineStr">
        <is>
          <t>• Benchmarks are illustrative — always verify against the latest source publication before disclosure. • "Industry Avg" reflects the most recent global average from cited Tier-1 sources (GCCA GNR 2022, worldsteel 2023, IEA NZE 2023, IATA / IMO 2023). • "1.5°C 2030 Target" is the milestone consistent with the IEA NZE 2050 pathway or sector-specific SBTi guidance. • "1.5°C 2050 Target" is the net-zero endpoint — typically requires ≥90% absolute reduction plus durable removals for residuals. • Scope coverage varies by metric — always check the source for what is included (e.g. lifecycle vs operational, S1+S2 vs S1+S2+S3). • For financial-sector benchmarks (rows 42–47), targets are the same physical-intensity benchmarks as for the real-economy sector, reflecting NZBA / PCAF / SBTi-FI alignment. • "phase-out" entries indicate the activity is incompatible with 1.5°C and should not have a positive emissions target — disclose phase-out date and capital-redeployment plan instead. • FLAG sequestration values are negative (sinks) by convention. • Cross-reference with the Calculation Examples sheet (Section 9c) for cement-specific benchmarks calibrated to the workbook's worked example.</t>
        </is>
      </c>
      <c r="B76" s="559" t="n"/>
      <c r="C76" s="559" t="n"/>
      <c r="D76" s="559" t="n"/>
      <c r="E76" s="559" t="n"/>
      <c r="F76" s="559" t="n"/>
      <c r="G76" s="559" t="n"/>
      <c r="H76" s="559" t="n"/>
      <c r="I76" s="560" t="n"/>
    </row>
    <row r="78" ht="24" customHeight="1" s="107">
      <c r="A78" s="70" t="inlineStr">
        <is>
          <t>SECTION 8 — MULTI-YEAR TRAJECTORY (cement — for Training Exercises lookup)</t>
        </is>
      </c>
      <c r="B78" s="529" t="n"/>
      <c r="C78" s="529" t="n"/>
      <c r="D78" s="529" t="n"/>
      <c r="E78" s="529" t="n"/>
      <c r="F78" s="529" t="n"/>
      <c r="G78" s="529" t="n"/>
      <c r="H78" s="529" t="n"/>
      <c r="I78" s="530" t="n"/>
    </row>
    <row r="79" ht="30" customHeight="1" s="107">
      <c r="A79" s="397" t="inlineStr">
        <is>
          <t>Use these year-by-year benchmark values to contextualise NovaCore's 2020 baseline and 2022–2025 actuals against the 1.5°C linear trajectory.</t>
        </is>
      </c>
      <c r="B79" s="532" t="n"/>
      <c r="C79" s="532" t="n"/>
      <c r="D79" s="532" t="n"/>
      <c r="E79" s="532" t="n"/>
      <c r="F79" s="532" t="n"/>
      <c r="G79" s="532" t="n"/>
      <c r="H79" s="532" t="n"/>
      <c r="I79" s="131" t="n"/>
    </row>
    <row r="80" ht="19.8" customHeight="1" s="107">
      <c r="A80" s="400" t="inlineStr">
        <is>
          <t>#</t>
        </is>
      </c>
      <c r="B80" s="401" t="inlineStr">
        <is>
          <t>Cement metric</t>
        </is>
      </c>
      <c r="C80" s="402" t="inlineStr">
        <is>
          <t>Unit</t>
        </is>
      </c>
      <c r="D80" s="402" t="n">
        <v>2020</v>
      </c>
      <c r="E80" s="402" t="n">
        <v>2022</v>
      </c>
      <c r="F80" s="402" t="n">
        <v>2023</v>
      </c>
      <c r="G80" s="402" t="n">
        <v>2024</v>
      </c>
      <c r="H80" s="402" t="n">
        <v>2025</v>
      </c>
      <c r="I80" s="403" t="inlineStr">
        <is>
          <t>2030 (1.5°C)</t>
        </is>
      </c>
    </row>
    <row r="81" ht="19.8" customHeight="1" s="107">
      <c r="A81" s="405" t="n">
        <v>57</v>
      </c>
      <c r="B81" s="77" t="inlineStr">
        <is>
          <t>Scope 1 / t clinker (Industry avg trajectory)</t>
        </is>
      </c>
      <c r="C81" s="77" t="inlineStr">
        <is>
          <t>kgCO₂/t clinker</t>
        </is>
      </c>
      <c r="D81" s="408" t="n">
        <v>870</v>
      </c>
      <c r="E81" s="408" t="n">
        <v>853</v>
      </c>
      <c r="F81" s="408" t="n">
        <v>840</v>
      </c>
      <c r="G81" s="408" t="n">
        <v>823</v>
      </c>
      <c r="H81" s="408" t="n">
        <v>805</v>
      </c>
      <c r="I81" s="409" t="n">
        <v>670</v>
      </c>
    </row>
    <row r="82" ht="19.8" customHeight="1" s="107">
      <c r="A82" s="406" t="n">
        <v>58</v>
      </c>
      <c r="B82" s="115" t="inlineStr">
        <is>
          <t>Scope 1 / t clinker (1.5°C trajectory linear)</t>
        </is>
      </c>
      <c r="C82" s="115" t="inlineStr">
        <is>
          <t>kgCO₂/t clinker</t>
        </is>
      </c>
      <c r="D82" s="410" t="n">
        <v>870</v>
      </c>
      <c r="E82" s="410" t="n">
        <v>830</v>
      </c>
      <c r="F82" s="410" t="n">
        <v>810</v>
      </c>
      <c r="G82" s="410" t="n">
        <v>790</v>
      </c>
      <c r="H82" s="410" t="n">
        <v>770</v>
      </c>
      <c r="I82" s="411" t="n">
        <v>670</v>
      </c>
    </row>
    <row r="83" ht="19.8" customHeight="1" s="107">
      <c r="A83" s="405" t="n">
        <v>59</v>
      </c>
      <c r="B83" s="77" t="inlineStr">
        <is>
          <t>Scope 1+2 / t cement (Industry avg)</t>
        </is>
      </c>
      <c r="C83" s="77" t="inlineStr">
        <is>
          <t>kgCO₂e/t cement</t>
        </is>
      </c>
      <c r="D83" s="408" t="n">
        <v>605</v>
      </c>
      <c r="E83" s="408" t="n">
        <v>596</v>
      </c>
      <c r="F83" s="408" t="n">
        <v>588</v>
      </c>
      <c r="G83" s="408" t="n">
        <v>580</v>
      </c>
      <c r="H83" s="408" t="n">
        <v>572</v>
      </c>
      <c r="I83" s="409" t="n">
        <v>460</v>
      </c>
    </row>
    <row r="84" ht="19.8" customHeight="1" s="107">
      <c r="A84" s="406" t="n">
        <v>60</v>
      </c>
      <c r="B84" s="115" t="inlineStr">
        <is>
          <t>Scope 1+2 / t cement (1.5°C trajectory)</t>
        </is>
      </c>
      <c r="C84" s="115" t="inlineStr">
        <is>
          <t>kgCO₂e/t cement</t>
        </is>
      </c>
      <c r="D84" s="410" t="n">
        <v>605</v>
      </c>
      <c r="E84" s="410" t="n">
        <v>576</v>
      </c>
      <c r="F84" s="410" t="n">
        <v>562</v>
      </c>
      <c r="G84" s="410" t="n">
        <v>547</v>
      </c>
      <c r="H84" s="410" t="n">
        <v>533</v>
      </c>
      <c r="I84" s="411" t="n">
        <v>460</v>
      </c>
    </row>
    <row r="85" ht="19.8" customHeight="1" s="107">
      <c r="A85" s="405" t="n">
        <v>61</v>
      </c>
      <c r="B85" s="77" t="inlineStr">
        <is>
          <t>Energy intensity (Industry avg)</t>
        </is>
      </c>
      <c r="C85" s="77" t="inlineStr">
        <is>
          <t>GJ/t cement</t>
        </is>
      </c>
      <c r="D85" s="412" t="n">
        <v>3.58</v>
      </c>
      <c r="E85" s="412" t="n">
        <v>3.5</v>
      </c>
      <c r="F85" s="412" t="n">
        <v>3.47</v>
      </c>
      <c r="G85" s="412" t="n">
        <v>3.43</v>
      </c>
      <c r="H85" s="412" t="n">
        <v>3.4</v>
      </c>
      <c r="I85" s="413" t="n">
        <v>3.2</v>
      </c>
    </row>
    <row r="86" ht="19.8" customHeight="1" s="107">
      <c r="A86" s="406" t="n">
        <v>62</v>
      </c>
      <c r="B86" s="115" t="inlineStr">
        <is>
          <t>Renewable electricity share (Industry avg)</t>
        </is>
      </c>
      <c r="C86" s="115" t="inlineStr">
        <is>
          <t>%</t>
        </is>
      </c>
      <c r="D86" s="414" t="n">
        <v>0.14</v>
      </c>
      <c r="E86" s="414" t="n">
        <v>0.19</v>
      </c>
      <c r="F86" s="414" t="n">
        <v>0.23</v>
      </c>
      <c r="G86" s="414" t="n">
        <v>0.27</v>
      </c>
      <c r="H86" s="414" t="n">
        <v>0.31</v>
      </c>
      <c r="I86" s="415" t="n">
        <v>0.6</v>
      </c>
    </row>
    <row r="87" ht="19.8" customHeight="1" s="107">
      <c r="A87" s="405" t="n">
        <v>63</v>
      </c>
      <c r="B87" s="77" t="inlineStr">
        <is>
          <t>Renewable electricity share (1.5°C trajectory)</t>
        </is>
      </c>
      <c r="C87" s="77" t="inlineStr">
        <is>
          <t>%</t>
        </is>
      </c>
      <c r="D87" s="416" t="n">
        <v>0.14</v>
      </c>
      <c r="E87" s="416" t="n">
        <v>0.23</v>
      </c>
      <c r="F87" s="416" t="n">
        <v>0.28</v>
      </c>
      <c r="G87" s="416" t="n">
        <v>0.32</v>
      </c>
      <c r="H87" s="416" t="n">
        <v>0.37</v>
      </c>
      <c r="I87" s="417" t="n">
        <v>0.6</v>
      </c>
    </row>
    <row r="88" ht="19.8" customHeight="1" s="107">
      <c r="A88" s="406" t="n">
        <v>64</v>
      </c>
      <c r="B88" s="115" t="inlineStr">
        <is>
          <t>Clinker / cement ratio (Industry avg)</t>
        </is>
      </c>
      <c r="C88" s="115" t="inlineStr">
        <is>
          <t>ratio</t>
        </is>
      </c>
      <c r="D88" s="418" t="n">
        <v>0.72</v>
      </c>
      <c r="E88" s="418" t="n">
        <v>0.71</v>
      </c>
      <c r="F88" s="418" t="n">
        <v>0.71</v>
      </c>
      <c r="G88" s="418" t="n">
        <v>0.7</v>
      </c>
      <c r="H88" s="418" t="n">
        <v>0.7</v>
      </c>
      <c r="I88" s="419" t="n">
        <v>0.65</v>
      </c>
    </row>
    <row r="89" ht="19.8" customHeight="1" s="107">
      <c r="A89" s="407" t="n">
        <v>65</v>
      </c>
      <c r="B89" s="404" t="inlineStr">
        <is>
          <t>Carbon intensity / USD m revenue</t>
        </is>
      </c>
      <c r="C89" s="404" t="inlineStr">
        <is>
          <t>tCO₂e / USDm</t>
        </is>
      </c>
      <c r="D89" s="420" t="n">
        <v>410</v>
      </c>
      <c r="E89" s="420" t="n">
        <v>395</v>
      </c>
      <c r="F89" s="420" t="n">
        <v>388</v>
      </c>
      <c r="G89" s="420" t="n">
        <v>380</v>
      </c>
      <c r="H89" s="420" t="n">
        <v>372</v>
      </c>
      <c r="I89" s="421" t="n">
        <v>250</v>
      </c>
    </row>
  </sheetData>
  <mergeCells count="13">
    <mergeCell ref="A2:I2"/>
    <mergeCell ref="A5:I5"/>
    <mergeCell ref="A75:I75"/>
    <mergeCell ref="A76:I76"/>
    <mergeCell ref="A32:I32"/>
    <mergeCell ref="A42:I42"/>
    <mergeCell ref="A1:I1"/>
    <mergeCell ref="A79:I79"/>
    <mergeCell ref="A78:I78"/>
    <mergeCell ref="A69:I69"/>
    <mergeCell ref="A62:I62"/>
    <mergeCell ref="A20:I20"/>
    <mergeCell ref="A54:I54"/>
  </mergeCells>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E97"/>
  <sheetViews>
    <sheetView workbookViewId="0">
      <pane ySplit="3" topLeftCell="A16" activePane="bottomLeft" state="frozen"/>
      <selection pane="bottomLeft" activeCell="A16" sqref="A16"/>
    </sheetView>
  </sheetViews>
  <sheetFormatPr baseColWidth="8" defaultRowHeight="14.4"/>
  <cols>
    <col width="59.21875" customWidth="1" style="107" min="1" max="1"/>
    <col width="40.77734375" customWidth="1" style="107" min="2" max="3"/>
    <col width="70.33203125" customWidth="1" style="107" min="4" max="4"/>
    <col width="59.21875" customWidth="1" style="107" min="5" max="5"/>
  </cols>
  <sheetData>
    <row r="1" ht="19.8" customHeight="1" s="107">
      <c r="A1" s="210" t="inlineStr">
        <is>
          <t>SBTi Target Setting — Methods, Calculations &amp; Worked Examples</t>
        </is>
      </c>
    </row>
    <row r="2" ht="19.8" customHeight="1" s="107">
      <c r="A2" s="225" t="inlineStr">
        <is>
          <t>End-to-end reference for setting Science-Based Targets aligned with the SBTi Corporate Net-Zero Standard v2.0 and the IFRS S2 Para 33–36 disclosure requirements. Three worked examples cover the three principal SBTi methods, with all formulas, benchmarks and data sources.</t>
        </is>
      </c>
    </row>
    <row r="3" ht="19.8" customHeight="1" s="107">
      <c r="A3" s="225" t="n"/>
      <c r="B3" s="225" t="n"/>
      <c r="C3" s="225" t="n"/>
      <c r="D3" s="225" t="n"/>
      <c r="E3" s="225" t="n"/>
    </row>
    <row r="4" ht="19.8" customHeight="1" s="107">
      <c r="A4" s="243" t="inlineStr">
        <is>
          <t>1. SBTi TARGET-SETTING WORKFLOW — 8 steps</t>
        </is>
      </c>
      <c r="B4" s="529" t="n"/>
      <c r="C4" s="529" t="n"/>
      <c r="D4" s="529" t="n"/>
      <c r="E4" s="530" t="n"/>
    </row>
    <row r="5" ht="19.8" customHeight="1" s="107">
      <c r="A5" s="236" t="inlineStr">
        <is>
          <t>Step</t>
        </is>
      </c>
      <c r="B5" s="237" t="inlineStr">
        <is>
          <t>Action</t>
        </is>
      </c>
      <c r="C5" s="237" t="inlineStr">
        <is>
          <t>Output</t>
        </is>
      </c>
      <c r="D5" s="237" t="inlineStr">
        <is>
          <t>Key reference</t>
        </is>
      </c>
      <c r="E5" s="238" t="n"/>
    </row>
    <row r="6" ht="59.4" customHeight="1" s="107">
      <c r="A6" s="271" t="n">
        <v>1</v>
      </c>
      <c r="B6" s="248" t="inlineStr">
        <is>
          <t>Inventory base year and define base year emissions (Scope 1, 2 and 3, by gas)</t>
        </is>
      </c>
      <c r="C6" s="248" t="inlineStr">
        <is>
          <t>Audited base-year inventory with documented boundary (equity / financial control / operational control)</t>
        </is>
      </c>
      <c r="D6" s="248" t="inlineStr">
        <is>
          <t>GHG Protocol Corporate Standard ch. 5</t>
        </is>
      </c>
      <c r="E6" s="249" t="n"/>
    </row>
    <row r="7" ht="59.4" customHeight="1" s="107">
      <c r="A7" s="271" t="n">
        <v>2</v>
      </c>
      <c r="B7" s="248" t="inlineStr">
        <is>
          <t>Materiality screen Scope 3 — categories representing &gt;40% of S1+S2+S3 must be covered</t>
        </is>
      </c>
      <c r="C7" s="248" t="inlineStr">
        <is>
          <t>Scope 3 coverage memo</t>
        </is>
      </c>
      <c r="D7" s="248" t="inlineStr">
        <is>
          <t>GHG Protocol Scope 3 Standard ch. 3; SBTi Net-Zero Standard 4.4</t>
        </is>
      </c>
      <c r="E7" s="249" t="n"/>
    </row>
    <row r="8" ht="59.4" customHeight="1" s="107">
      <c r="A8" s="271" t="n">
        <v>3</v>
      </c>
      <c r="B8" s="248" t="inlineStr">
        <is>
          <t>Select method: Absolute Contraction (ACA), Sectoral Decarbonisation (SDA) or Renewable Electricity</t>
        </is>
      </c>
      <c r="C8" s="248" t="inlineStr">
        <is>
          <t>Method choice + rationale</t>
        </is>
      </c>
      <c r="D8" s="248" t="inlineStr">
        <is>
          <t>SBTi Corporate Net-Zero Standard 4.6–4.8</t>
        </is>
      </c>
      <c r="E8" s="249" t="n"/>
    </row>
    <row r="9" ht="59.4" customHeight="1" s="107">
      <c r="A9" s="271" t="n">
        <v>4</v>
      </c>
      <c r="B9" s="248" t="inlineStr">
        <is>
          <t>Determine target ambition: 1.5°C (mandatory for near-term) and net-zero (mandatory long-term)</t>
        </is>
      </c>
      <c r="C9" s="248" t="inlineStr">
        <is>
          <t>Target rate (% reduction p.a.) and end-year</t>
        </is>
      </c>
      <c r="D9" s="248" t="inlineStr">
        <is>
          <t>SBTi Corporate Net-Zero Standard 4.6</t>
        </is>
      </c>
      <c r="E9" s="249" t="n"/>
    </row>
    <row r="10" ht="59.4" customHeight="1" s="107">
      <c r="A10" s="271" t="n">
        <v>5</v>
      </c>
      <c r="B10" s="248" t="inlineStr">
        <is>
          <t>Calculate target value: end-year emissions or intensity using selected method</t>
        </is>
      </c>
      <c r="C10" s="248" t="inlineStr">
        <is>
          <t>Numeric target with milestones</t>
        </is>
      </c>
      <c r="D10" s="248" t="inlineStr">
        <is>
          <t>SBTi Target-Setting Tool (xlsx)</t>
        </is>
      </c>
      <c r="E10" s="249" t="n"/>
    </row>
    <row r="11" ht="39.6" customHeight="1" s="107">
      <c r="A11" s="271" t="n">
        <v>6</v>
      </c>
      <c r="B11" s="248" t="inlineStr">
        <is>
          <t>Validate internally: Board approval + transition plan + capex envelope</t>
        </is>
      </c>
      <c r="C11" s="248" t="inlineStr">
        <is>
          <t>Board minutes + decarbonisation roadmap</t>
        </is>
      </c>
      <c r="D11" s="248" t="inlineStr">
        <is>
          <t>TPT Disclosure Framework</t>
        </is>
      </c>
      <c r="E11" s="249" t="n"/>
    </row>
    <row r="12" ht="39.6" customHeight="1" s="107">
      <c r="A12" s="271" t="n">
        <v>7</v>
      </c>
      <c r="B12" s="248" t="inlineStr">
        <is>
          <t>Submit to SBTi for validation (max 24 months from commitment)</t>
        </is>
      </c>
      <c r="C12" s="248" t="inlineStr">
        <is>
          <t>Validated target letter (typically 30 working days)</t>
        </is>
      </c>
      <c r="D12" s="248" t="inlineStr">
        <is>
          <t>SBTi Validation Protocol v2.0</t>
        </is>
      </c>
      <c r="E12" s="249" t="n"/>
    </row>
    <row r="13" ht="39.6" customHeight="1" s="107">
      <c r="A13" s="271" t="n">
        <v>8</v>
      </c>
      <c r="B13" s="248" t="inlineStr">
        <is>
          <t>Disclose under IFRS S2 Para 33–36 and track progress annually</t>
        </is>
      </c>
      <c r="C13" s="248" t="inlineStr">
        <is>
          <t>Target disclosure in annual report + annual progress narrative</t>
        </is>
      </c>
      <c r="D13" s="248" t="inlineStr">
        <is>
          <t>IFRS S2 Para 33–36; CDP Climate Change questionnaire</t>
        </is>
      </c>
      <c r="E13" s="249" t="n"/>
    </row>
    <row r="14" ht="19.8" customHeight="1" s="107">
      <c r="A14" s="271" t="n"/>
      <c r="B14" s="248" t="n"/>
      <c r="C14" s="248" t="n"/>
      <c r="D14" s="248" t="n"/>
      <c r="E14" s="249" t="n"/>
    </row>
    <row r="15" ht="19.8" customHeight="1" s="107">
      <c r="A15" s="227" t="inlineStr">
        <is>
          <t>2. SBTi METHODS — comparison &amp; when to use</t>
        </is>
      </c>
      <c r="B15" s="532" t="n"/>
      <c r="C15" s="532" t="n"/>
      <c r="D15" s="532" t="n"/>
      <c r="E15" s="131" t="n"/>
    </row>
    <row r="16" ht="19.8" customHeight="1" s="107">
      <c r="A16" s="236" t="inlineStr">
        <is>
          <t>Method</t>
        </is>
      </c>
      <c r="B16" s="237" t="inlineStr">
        <is>
          <t>Formula</t>
        </is>
      </c>
      <c r="C16" s="237" t="inlineStr">
        <is>
          <t>When to apply</t>
        </is>
      </c>
      <c r="D16" s="237" t="inlineStr">
        <is>
          <t>Underlying pathway</t>
        </is>
      </c>
      <c r="E16" s="238" t="n"/>
    </row>
    <row r="17" ht="79.2" customHeight="1" s="107">
      <c r="A17" s="271" t="inlineStr">
        <is>
          <t>Absolute Contraction Approach (ACA)</t>
        </is>
      </c>
      <c r="B17" s="248" t="inlineStr">
        <is>
          <t>Target_year = Base_year × (1 − r)^n, where r = 4.2% (1.5°C near-term, 5–10 yr) or 2.5% (long-term 2030–2050). n = number of years.</t>
        </is>
      </c>
      <c r="C17" s="248" t="inlineStr">
        <is>
          <t>Default cross-sector method. Mandatory for Scope 1+2 if a sectoral pathway is not available. Required for Scope 3 in most sectors.</t>
        </is>
      </c>
      <c r="D17" s="248" t="inlineStr">
        <is>
          <t>IPCC SR1.5 P1 carbon budget split linearly across sectors.</t>
        </is>
      </c>
      <c r="E17" s="249" t="n"/>
    </row>
    <row r="18" ht="138.6" customHeight="1" s="107">
      <c r="A18" s="271" t="inlineStr">
        <is>
          <t>Sectoral Decarbonisation Approach (SDA)</t>
        </is>
      </c>
      <c r="B18" s="248" t="inlineStr">
        <is>
          <t>Target_intensity (year T) = Pathway_intensity (year T). Apply convergence: Intensity_T = Pathway_T + (Co_T − Pathway_T) × (Y_max − T) / (Y_max − base_year), where Co_T = company current intensity and Y_max = convergence year.</t>
        </is>
      </c>
      <c r="C18" s="248" t="inlineStr">
        <is>
          <t>Required for hard-to-abate sectors with a published SDA pathway: Cement, Steel, Aluminium, Power generation, Transport (rail, road freight, shipping, aviation), Commercial real estate, Pulp &amp; paper.</t>
        </is>
      </c>
      <c r="D18" s="248" t="inlineStr">
        <is>
          <t>IEA NZE 2050 sectoral pathway translated into intensity (per t, per MWh, per pkm).</t>
        </is>
      </c>
      <c r="E18" s="249" t="n"/>
    </row>
    <row r="19" ht="59.4" customHeight="1" s="107">
      <c r="A19" s="271" t="inlineStr">
        <is>
          <t>Renewable Electricity Procurement (RE100-aligned)</t>
        </is>
      </c>
      <c r="B19" s="248" t="inlineStr">
        <is>
          <t>Target = X% renewable electricity by year T, where X reaches 100% by 2030 (RE100 default).</t>
        </is>
      </c>
      <c r="C19" s="248" t="inlineStr">
        <is>
          <t>Scope 2 market-based reductions. Complementary to ACA or SDA, never standalone.</t>
        </is>
      </c>
      <c r="D19" s="248" t="inlineStr">
        <is>
          <t>RE100 Technical Criteria; CDP scoring methodology; IEA NZE electricity decarbonisation.</t>
        </is>
      </c>
      <c r="E19" s="249" t="n"/>
    </row>
    <row r="20" ht="79.2" customHeight="1" s="107">
      <c r="A20" s="271" t="inlineStr">
        <is>
          <t>Net-Zero (long-term)</t>
        </is>
      </c>
      <c r="B20" s="248" t="inlineStr">
        <is>
          <t>Required: ≥90% absolute gross reduction from base year by 2050 (or earlier). Residual emissions neutralised with high-quality removals.</t>
        </is>
      </c>
      <c r="C20" s="248" t="inlineStr">
        <is>
          <t>All companies. Must accompany the near-term target.</t>
        </is>
      </c>
      <c r="D20" s="248" t="inlineStr">
        <is>
          <t>SBTi Corporate Net-Zero Standard v2.0 (Mar 2024); Oxford Principles for Net-Zero Aligned Offsetting.</t>
        </is>
      </c>
      <c r="E20" s="249" t="n"/>
    </row>
    <row r="21" ht="19.8" customHeight="1" s="107">
      <c r="A21" s="271" t="n"/>
      <c r="B21" s="248" t="n"/>
      <c r="C21" s="248" t="n"/>
      <c r="D21" s="248" t="n"/>
      <c r="E21" s="249" t="n"/>
    </row>
    <row r="22" ht="19.8" customHeight="1" s="107">
      <c r="A22" s="227" t="inlineStr">
        <is>
          <t>3. ANNUAL CONTRACTION RATES (Absolute Contraction Approach)</t>
        </is>
      </c>
      <c r="B22" s="532" t="n"/>
      <c r="C22" s="532" t="n"/>
      <c r="D22" s="532" t="n"/>
      <c r="E22" s="131" t="n"/>
    </row>
    <row r="23" ht="19.8" customHeight="1" s="107">
      <c r="A23" s="236" t="inlineStr">
        <is>
          <t>Scope / Period</t>
        </is>
      </c>
      <c r="B23" s="237" t="inlineStr">
        <is>
          <t>Target year</t>
        </is>
      </c>
      <c r="C23" s="237" t="inlineStr">
        <is>
          <t>Annual reduction</t>
        </is>
      </c>
      <c r="D23" s="237" t="inlineStr">
        <is>
          <t>Cumulative reduction by 2030</t>
        </is>
      </c>
      <c r="E23" s="238" t="inlineStr">
        <is>
          <t>Notes</t>
        </is>
      </c>
    </row>
    <row r="24" ht="19.8" customHeight="1" s="107">
      <c r="A24" s="271" t="inlineStr">
        <is>
          <t>Scope 1+2 — 1.5°C near-term</t>
        </is>
      </c>
      <c r="B24" s="248" t="inlineStr">
        <is>
          <t>2030 (max 10 yrs from base)</t>
        </is>
      </c>
      <c r="C24" s="564" t="n">
        <v>0.042</v>
      </c>
      <c r="D24" s="564" t="n">
        <v>0.42</v>
      </c>
      <c r="E24" s="249" t="inlineStr">
        <is>
          <t>4.2% p.a. linear contraction</t>
        </is>
      </c>
    </row>
    <row r="25" ht="39.6" customHeight="1" s="107">
      <c r="A25" s="271" t="inlineStr">
        <is>
          <t>Scope 3 — 1.5°C near-term</t>
        </is>
      </c>
      <c r="B25" s="248" t="n">
        <v>2030</v>
      </c>
      <c r="C25" s="564" t="n">
        <v>0.025</v>
      </c>
      <c r="D25" s="248" t="n">
        <v>0.25</v>
      </c>
      <c r="E25" s="249" t="inlineStr">
        <is>
          <t>2.5% p.a. (or supplier engagement for at least 67% of S3 emissions)</t>
        </is>
      </c>
    </row>
    <row r="26" ht="19.8" customHeight="1" s="107">
      <c r="A26" s="271" t="inlineStr">
        <is>
          <t>Long-term (2030–2050)</t>
        </is>
      </c>
      <c r="B26" s="248" t="n">
        <v>2050</v>
      </c>
      <c r="C26" s="564" t="n">
        <v>0.025</v>
      </c>
      <c r="D26" s="248" t="inlineStr">
        <is>
          <t>≥90% total</t>
        </is>
      </c>
      <c r="E26" s="249" t="inlineStr">
        <is>
          <t>Minimum 90% absolute reduction by 2050</t>
        </is>
      </c>
    </row>
    <row r="27" ht="19.8" customHeight="1" s="107">
      <c r="A27" s="271" t="n"/>
      <c r="B27" s="248" t="n"/>
      <c r="C27" s="248" t="n"/>
      <c r="D27" s="248" t="n"/>
      <c r="E27" s="249" t="n"/>
    </row>
    <row r="28" ht="19.8" customHeight="1" s="107">
      <c r="A28" s="227" t="inlineStr">
        <is>
          <t>4. WORKED EXAMPLE 1 — Absolute Contraction Approach (cross-sector, software / SaaS)</t>
        </is>
      </c>
      <c r="B28" s="532" t="n"/>
      <c r="C28" s="532" t="n"/>
      <c r="D28" s="532" t="n"/>
      <c r="E28" s="131" t="n"/>
    </row>
    <row r="29" ht="19.8" customHeight="1" s="107">
      <c r="A29" s="236" t="inlineStr">
        <is>
          <t>Item</t>
        </is>
      </c>
      <c r="B29" s="237" t="inlineStr">
        <is>
          <t>Value</t>
        </is>
      </c>
      <c r="C29" s="237" t="inlineStr">
        <is>
          <t>Unit</t>
        </is>
      </c>
      <c r="D29" s="237" t="inlineStr">
        <is>
          <t>Source / Note</t>
        </is>
      </c>
      <c r="E29" s="238" t="n"/>
    </row>
    <row r="30" ht="19.8" customHeight="1" s="107">
      <c r="A30" s="271" t="inlineStr">
        <is>
          <t>Base year</t>
        </is>
      </c>
      <c r="B30" s="262" t="n">
        <v>2022</v>
      </c>
      <c r="C30" s="248" t="inlineStr">
        <is>
          <t>FY</t>
        </is>
      </c>
      <c r="D30" s="248" t="inlineStr">
        <is>
          <t>Board-approved</t>
        </is>
      </c>
      <c r="E30" s="249" t="n"/>
    </row>
    <row r="31" ht="19.8" customHeight="1" s="107">
      <c r="A31" s="271" t="inlineStr">
        <is>
          <t>Base year Scope 1+2 emissions</t>
        </is>
      </c>
      <c r="B31" s="263" t="n">
        <v>12500</v>
      </c>
      <c r="C31" s="248" t="inlineStr">
        <is>
          <t>tCO₂e</t>
        </is>
      </c>
      <c r="D31" s="248" t="inlineStr">
        <is>
          <t>GHG inventory (assured)</t>
        </is>
      </c>
      <c r="E31" s="249" t="n"/>
    </row>
    <row r="32" ht="19.8" customHeight="1" s="107">
      <c r="A32" s="271" t="inlineStr">
        <is>
          <t>Base year Scope 3 emissions</t>
        </is>
      </c>
      <c r="B32" s="263" t="n">
        <v>285000</v>
      </c>
      <c r="C32" s="248" t="inlineStr">
        <is>
          <t>tCO₂e</t>
        </is>
      </c>
      <c r="D32" s="248" t="inlineStr">
        <is>
          <t>Cat 1, 6, 7, 11 (material)</t>
        </is>
      </c>
      <c r="E32" s="249" t="n"/>
    </row>
    <row r="33" ht="19.8" customHeight="1" s="107">
      <c r="A33" s="271" t="inlineStr">
        <is>
          <t>Target year (near-term)</t>
        </is>
      </c>
      <c r="B33" s="262" t="n">
        <v>2030</v>
      </c>
      <c r="C33" s="248" t="inlineStr">
        <is>
          <t>FY</t>
        </is>
      </c>
      <c r="D33" s="248" t="inlineStr">
        <is>
          <t>Max 10 yrs from base</t>
        </is>
      </c>
      <c r="E33" s="249" t="n"/>
    </row>
    <row r="34" ht="19.8" customHeight="1" s="107">
      <c r="A34" s="271" t="inlineStr">
        <is>
          <t>Years (n)</t>
        </is>
      </c>
      <c r="B34" s="264">
        <f>B33-B30</f>
        <v/>
      </c>
      <c r="C34" s="248" t="inlineStr">
        <is>
          <t>years</t>
        </is>
      </c>
      <c r="D34" s="248" t="n"/>
      <c r="E34" s="249" t="n"/>
    </row>
    <row r="35" ht="19.8" customHeight="1" s="107">
      <c r="A35" s="271" t="inlineStr">
        <is>
          <t>Annual contraction rate — S1+S2</t>
        </is>
      </c>
      <c r="B35" s="561" t="n">
        <v>0.042</v>
      </c>
      <c r="C35" s="248" t="inlineStr">
        <is>
          <t>% p.a.</t>
        </is>
      </c>
      <c r="D35" s="248" t="inlineStr">
        <is>
          <t>SBTi 1.5°C near-term</t>
        </is>
      </c>
      <c r="E35" s="249" t="n"/>
    </row>
    <row r="36" ht="19.8" customHeight="1" s="107">
      <c r="A36" s="271" t="inlineStr">
        <is>
          <t>Annual contraction rate — S3</t>
        </is>
      </c>
      <c r="B36" s="561" t="n">
        <v>0.025</v>
      </c>
      <c r="C36" s="248" t="inlineStr">
        <is>
          <t>% p.a.</t>
        </is>
      </c>
      <c r="D36" s="248" t="inlineStr">
        <is>
          <t>SBTi 1.5°C near-term</t>
        </is>
      </c>
      <c r="E36" s="249" t="n"/>
    </row>
    <row r="37" ht="19.8" customHeight="1" s="107">
      <c r="A37" s="271" t="n"/>
      <c r="B37" s="248" t="n"/>
      <c r="C37" s="248" t="n"/>
      <c r="D37" s="248" t="n"/>
      <c r="E37" s="249" t="n"/>
    </row>
    <row r="38" ht="19.8" customHeight="1" s="107">
      <c r="A38" s="266" t="inlineStr">
        <is>
          <t>CALCULATIONS</t>
        </is>
      </c>
      <c r="B38" s="532" t="n"/>
      <c r="C38" s="532" t="n"/>
      <c r="D38" s="532" t="n"/>
      <c r="E38" s="131" t="n"/>
    </row>
    <row r="39" ht="19.8" customHeight="1" s="107">
      <c r="A39" s="271" t="inlineStr">
        <is>
          <t>Target Scope 1+2 (2030)</t>
        </is>
      </c>
      <c r="B39" s="269">
        <f>B31*(1-B35)^B34</f>
        <v/>
      </c>
      <c r="C39" s="248" t="inlineStr">
        <is>
          <t>tCO₂e</t>
        </is>
      </c>
      <c r="D39" s="248" t="inlineStr">
        <is>
          <t>Base × (1–4.2%)^8</t>
        </is>
      </c>
      <c r="E39" s="249" t="n"/>
    </row>
    <row r="40" ht="19.8" customHeight="1" s="107">
      <c r="A40" s="271" t="inlineStr">
        <is>
          <t>% reduction S1+S2 by 2030</t>
        </is>
      </c>
      <c r="B40" s="566">
        <f>1-B39/B31</f>
        <v/>
      </c>
      <c r="C40" s="248" t="inlineStr">
        <is>
          <t>% vs base</t>
        </is>
      </c>
      <c r="D40" s="248" t="n"/>
      <c r="E40" s="249" t="n"/>
    </row>
    <row r="41" ht="19.8" customHeight="1" s="107">
      <c r="A41" s="271" t="inlineStr">
        <is>
          <t>Target Scope 3 (2030)</t>
        </is>
      </c>
      <c r="B41" s="269">
        <f>B32*(1-B36)^B34</f>
        <v/>
      </c>
      <c r="C41" s="248" t="inlineStr">
        <is>
          <t>tCO₂e</t>
        </is>
      </c>
      <c r="D41" s="248" t="inlineStr">
        <is>
          <t>Base × (1–2.5%)^8</t>
        </is>
      </c>
      <c r="E41" s="249" t="n"/>
    </row>
    <row r="42" ht="19.8" customHeight="1" s="107">
      <c r="A42" s="271" t="inlineStr">
        <is>
          <t>% reduction Scope 3 by 2030</t>
        </is>
      </c>
      <c r="B42" s="566">
        <f>1-B41/B32</f>
        <v/>
      </c>
      <c r="C42" s="248" t="inlineStr">
        <is>
          <t>% vs base</t>
        </is>
      </c>
      <c r="D42" s="248" t="n"/>
      <c r="E42" s="249" t="n"/>
    </row>
    <row r="43" ht="19.8" customHeight="1" s="107">
      <c r="A43" s="271" t="inlineStr">
        <is>
          <t>Net-zero target (2050) — S1+S2+S3</t>
        </is>
      </c>
      <c r="B43" s="269">
        <f>(B31+B32)*(1-0.9)</f>
        <v/>
      </c>
      <c r="C43" s="248" t="inlineStr">
        <is>
          <t>tCO₂e residual</t>
        </is>
      </c>
      <c r="D43" s="248" t="inlineStr">
        <is>
          <t>≥90% absolute reduction → max 10% residual to neutralise</t>
        </is>
      </c>
      <c r="E43" s="249" t="n"/>
    </row>
    <row r="44" ht="19.8" customHeight="1" s="107">
      <c r="A44" s="271" t="n"/>
      <c r="B44" s="248" t="n"/>
      <c r="C44" s="248" t="n"/>
      <c r="D44" s="248" t="n"/>
      <c r="E44" s="249" t="n"/>
    </row>
    <row r="45" ht="19.8" customHeight="1" s="107">
      <c r="A45" s="227" t="inlineStr">
        <is>
          <t>5. WORKED EXAMPLE 2 — Sectoral Decarbonisation Approach (Cement)</t>
        </is>
      </c>
      <c r="B45" s="532" t="n"/>
      <c r="C45" s="532" t="n"/>
      <c r="D45" s="532" t="n"/>
      <c r="E45" s="131" t="n"/>
    </row>
    <row r="46" ht="19.8" customHeight="1" s="107">
      <c r="A46" s="271" t="inlineStr">
        <is>
          <t>SDA convergence formula: Co_T = P_T + (Co_0 − P_0) × (M_T) × (Y_max − T) / (Y_max − Y_0). For simplicity here we use linear convergence to the pathway value (M_T = 1 — full convergence by Y_max).</t>
        </is>
      </c>
      <c r="B46" s="532" t="n"/>
      <c r="C46" s="532" t="n"/>
      <c r="D46" s="532" t="n"/>
      <c r="E46" s="131" t="n"/>
    </row>
    <row r="47" ht="19.8" customHeight="1" s="107">
      <c r="A47" s="236" t="inlineStr">
        <is>
          <t>Item</t>
        </is>
      </c>
      <c r="B47" s="237" t="inlineStr">
        <is>
          <t>Value</t>
        </is>
      </c>
      <c r="C47" s="237" t="inlineStr">
        <is>
          <t>Unit</t>
        </is>
      </c>
      <c r="D47" s="237" t="inlineStr">
        <is>
          <t>Source</t>
        </is>
      </c>
      <c r="E47" s="238" t="n"/>
    </row>
    <row r="48" ht="19.8" customHeight="1" s="107">
      <c r="A48" s="271" t="inlineStr">
        <is>
          <t>Base year</t>
        </is>
      </c>
      <c r="B48" s="262" t="n">
        <v>2020</v>
      </c>
      <c r="C48" s="248" t="inlineStr">
        <is>
          <t>FY</t>
        </is>
      </c>
      <c r="D48" s="248" t="inlineStr">
        <is>
          <t>Company</t>
        </is>
      </c>
      <c r="E48" s="249" t="n"/>
    </row>
    <row r="49" ht="19.8" customHeight="1" s="107">
      <c r="A49" s="271" t="inlineStr">
        <is>
          <t>Company base-year intensity (Co_0)</t>
        </is>
      </c>
      <c r="B49" s="263" t="n">
        <v>638</v>
      </c>
      <c r="C49" s="248" t="inlineStr">
        <is>
          <t>kgCO₂e/t cementitious</t>
        </is>
      </c>
      <c r="D49" s="248" t="inlineStr">
        <is>
          <t>Company FY2020 GHG inventory</t>
        </is>
      </c>
      <c r="E49" s="249" t="n"/>
    </row>
    <row r="50" ht="19.8" customHeight="1" s="107">
      <c r="A50" s="271" t="inlineStr">
        <is>
          <t>Sector pathway 2020 (P_0)</t>
        </is>
      </c>
      <c r="B50" s="263" t="n">
        <v>605</v>
      </c>
      <c r="C50" s="248" t="inlineStr">
        <is>
          <t>kgCO₂e/t cementitious</t>
        </is>
      </c>
      <c r="D50" s="248" t="inlineStr">
        <is>
          <t>IEA NZE Cement 2020 datapoint</t>
        </is>
      </c>
      <c r="E50" s="249" t="n"/>
    </row>
    <row r="51" ht="19.8" customHeight="1" s="107">
      <c r="A51" s="271" t="inlineStr">
        <is>
          <t>Sector pathway 2030 (P_2030)</t>
        </is>
      </c>
      <c r="B51" s="263" t="n">
        <v>460</v>
      </c>
      <c r="C51" s="248" t="inlineStr">
        <is>
          <t>kgCO₂e/t cementitious</t>
        </is>
      </c>
      <c r="D51" s="248" t="inlineStr">
        <is>
          <t>SBTi Cement v1.0 / IEA NZE 2030</t>
        </is>
      </c>
      <c r="E51" s="249" t="n"/>
    </row>
    <row r="52" ht="19.8" customHeight="1" s="107">
      <c r="A52" s="271" t="inlineStr">
        <is>
          <t>Sector pathway 2050 (P_2050)</t>
        </is>
      </c>
      <c r="B52" s="263" t="n">
        <v>175</v>
      </c>
      <c r="C52" s="248" t="inlineStr">
        <is>
          <t>kgCO₂e/t cementitious</t>
        </is>
      </c>
      <c r="D52" s="248" t="inlineStr">
        <is>
          <t>SBTi Cement v1.0 / GCCA 2050</t>
        </is>
      </c>
      <c r="E52" s="249" t="n"/>
    </row>
    <row r="53" ht="19.8" customHeight="1" s="107">
      <c r="A53" s="271" t="inlineStr">
        <is>
          <t>Convergence year (Y_max)</t>
        </is>
      </c>
      <c r="B53" s="263" t="n">
        <v>2050</v>
      </c>
      <c r="C53" s="248" t="inlineStr">
        <is>
          <t>FY</t>
        </is>
      </c>
      <c r="D53" s="248" t="inlineStr">
        <is>
          <t>SDA default</t>
        </is>
      </c>
      <c r="E53" s="249" t="n"/>
    </row>
    <row r="54" ht="19.8" customHeight="1" s="107">
      <c r="A54" s="271" t="inlineStr">
        <is>
          <t>Target year</t>
        </is>
      </c>
      <c r="B54" s="263" t="n">
        <v>2030</v>
      </c>
      <c r="C54" s="248" t="inlineStr">
        <is>
          <t>FY</t>
        </is>
      </c>
      <c r="D54" s="248" t="inlineStr">
        <is>
          <t>Near-term</t>
        </is>
      </c>
      <c r="E54" s="249" t="n"/>
    </row>
    <row r="55" ht="19.8" customHeight="1" s="107">
      <c r="A55" s="271" t="n"/>
      <c r="B55" s="248" t="n"/>
      <c r="C55" s="248" t="n"/>
      <c r="D55" s="248" t="n"/>
      <c r="E55" s="249" t="n"/>
    </row>
    <row r="56" ht="19.8" customHeight="1" s="107">
      <c r="A56" s="266" t="inlineStr">
        <is>
          <t>CALCULATIONS</t>
        </is>
      </c>
      <c r="B56" s="532" t="n"/>
      <c r="C56" s="532" t="n"/>
      <c r="D56" s="532" t="n"/>
      <c r="E56" s="131" t="n"/>
    </row>
    <row r="57" ht="19.8" customHeight="1" s="107">
      <c r="A57" s="271" t="inlineStr">
        <is>
          <t>Years to convergence (Y_max − Y_0)</t>
        </is>
      </c>
      <c r="B57" s="264">
        <f>B53-B48</f>
        <v/>
      </c>
      <c r="C57" s="248" t="inlineStr">
        <is>
          <t>years</t>
        </is>
      </c>
      <c r="D57" s="248" t="n"/>
      <c r="E57" s="249" t="n"/>
    </row>
    <row r="58" ht="19.8" customHeight="1" s="107">
      <c r="A58" s="271" t="inlineStr">
        <is>
          <t>Years remaining at target year (Y_max − T)</t>
        </is>
      </c>
      <c r="B58" s="264">
        <f>B53-B54</f>
        <v/>
      </c>
      <c r="C58" s="248" t="inlineStr">
        <is>
          <t>years</t>
        </is>
      </c>
      <c r="D58" s="248" t="n"/>
      <c r="E58" s="249" t="n"/>
    </row>
    <row r="59" ht="19.8" customHeight="1" s="107">
      <c r="A59" s="271" t="inlineStr">
        <is>
          <t>Company intensity gap to pathway at base (Co_0 − P_0)</t>
        </is>
      </c>
      <c r="B59" s="272">
        <f>B49-B50</f>
        <v/>
      </c>
      <c r="C59" s="248" t="inlineStr">
        <is>
          <t>kgCO₂e/t</t>
        </is>
      </c>
      <c r="D59" s="248" t="n"/>
      <c r="E59" s="249" t="n"/>
    </row>
    <row r="60" ht="19.8" customHeight="1" s="107">
      <c r="A60" s="271" t="inlineStr">
        <is>
          <t>Convergence factor at 2030: (Y_max−T)/(Y_max−Y_0)</t>
        </is>
      </c>
      <c r="B60" s="567">
        <f>B58/B57</f>
        <v/>
      </c>
      <c r="C60" s="248" t="inlineStr">
        <is>
          <t>ratio</t>
        </is>
      </c>
      <c r="D60" s="248" t="inlineStr">
        <is>
          <t>Linear convergence</t>
        </is>
      </c>
      <c r="E60" s="249" t="n"/>
    </row>
    <row r="61" ht="19.8" customHeight="1" s="107">
      <c r="A61" s="271" t="inlineStr">
        <is>
          <t>Company target intensity 2030 (Co_2030)</t>
        </is>
      </c>
      <c r="B61" s="269">
        <f>B51+B59*B60</f>
        <v/>
      </c>
      <c r="C61" s="248" t="inlineStr">
        <is>
          <t>kgCO₂e/t</t>
        </is>
      </c>
      <c r="D61" s="248" t="inlineStr">
        <is>
          <t>P_2030 + gap × (Y_max−T)/(Y_max−Y_0)</t>
        </is>
      </c>
      <c r="E61" s="249" t="n"/>
    </row>
    <row r="62" ht="19.8" customHeight="1" s="107">
      <c r="A62" s="271" t="inlineStr">
        <is>
          <t>Implied % reduction by 2030 (vs base intensity)</t>
        </is>
      </c>
      <c r="B62" s="566">
        <f>1-B61/B49</f>
        <v/>
      </c>
      <c r="C62" s="248" t="inlineStr">
        <is>
          <t>%</t>
        </is>
      </c>
      <c r="D62" s="248" t="n"/>
      <c r="E62" s="249" t="n"/>
    </row>
    <row r="63" ht="19.8" customHeight="1" s="107">
      <c r="A63" s="271" t="inlineStr">
        <is>
          <t>Company target intensity 2050</t>
        </is>
      </c>
      <c r="B63" s="269">
        <f>B52</f>
        <v/>
      </c>
      <c r="C63" s="248" t="inlineStr">
        <is>
          <t>kgCO₂e/t</t>
        </is>
      </c>
      <c r="D63" s="248" t="inlineStr">
        <is>
          <t>Full convergence at Y_max</t>
        </is>
      </c>
      <c r="E63" s="249" t="n"/>
    </row>
    <row r="64" ht="19.8" customHeight="1" s="107">
      <c r="A64" s="271" t="inlineStr">
        <is>
          <t>Implied % reduction by 2050</t>
        </is>
      </c>
      <c r="B64" s="566">
        <f>1-B63/B49</f>
        <v/>
      </c>
      <c r="C64" s="248" t="inlineStr">
        <is>
          <t>%</t>
        </is>
      </c>
      <c r="D64" s="248" t="n"/>
      <c r="E64" s="249" t="n"/>
    </row>
    <row r="65" ht="19.8" customHeight="1" s="107">
      <c r="A65" s="271" t="n"/>
      <c r="B65" s="248" t="n"/>
      <c r="C65" s="248" t="n"/>
      <c r="D65" s="248" t="n"/>
      <c r="E65" s="249" t="n"/>
    </row>
    <row r="66" ht="19.8" customHeight="1" s="107">
      <c r="A66" s="227" t="inlineStr">
        <is>
          <t>6. WORKED EXAMPLE 3 — SDA for Financial Sector (Bank — Power Generation Portfolio)</t>
        </is>
      </c>
      <c r="B66" s="532" t="n"/>
      <c r="C66" s="532" t="n"/>
      <c r="D66" s="532" t="n"/>
      <c r="E66" s="131" t="n"/>
    </row>
    <row r="67" ht="19.8" customHeight="1" s="107">
      <c r="A67" s="271" t="inlineStr">
        <is>
          <t>Same SDA convergence logic, applied to portfolio-weighted intensity (PCAF) rather than entity intensity.</t>
        </is>
      </c>
      <c r="B67" s="532" t="n"/>
      <c r="C67" s="532" t="n"/>
      <c r="D67" s="532" t="n"/>
      <c r="E67" s="131" t="n"/>
    </row>
    <row r="68" ht="19.8" customHeight="1" s="107">
      <c r="A68" s="236" t="inlineStr">
        <is>
          <t>Item</t>
        </is>
      </c>
      <c r="B68" s="237" t="inlineStr">
        <is>
          <t>Value</t>
        </is>
      </c>
      <c r="C68" s="237" t="inlineStr">
        <is>
          <t>Unit</t>
        </is>
      </c>
      <c r="D68" s="237" t="inlineStr">
        <is>
          <t>Source</t>
        </is>
      </c>
      <c r="E68" s="238" t="n"/>
    </row>
    <row r="69" ht="19.8" customHeight="1" s="107">
      <c r="A69" s="271" t="inlineStr">
        <is>
          <t>Base year</t>
        </is>
      </c>
      <c r="B69" s="262" t="n">
        <v>2020</v>
      </c>
      <c r="C69" s="248" t="inlineStr">
        <is>
          <t>FY</t>
        </is>
      </c>
      <c r="D69" s="248" t="inlineStr">
        <is>
          <t>NZBA reference</t>
        </is>
      </c>
      <c r="E69" s="249" t="n"/>
    </row>
    <row r="70" ht="19.8" customHeight="1" s="107">
      <c r="A70" s="271" t="inlineStr">
        <is>
          <t>Portfolio base intensity (Co_0)</t>
        </is>
      </c>
      <c r="B70" s="263" t="n">
        <v>380</v>
      </c>
      <c r="C70" s="248" t="inlineStr">
        <is>
          <t>kgCO₂e/MWh financed</t>
        </is>
      </c>
      <c r="D70" s="248" t="inlineStr">
        <is>
          <t>Bank PCAF inventory FY2020</t>
        </is>
      </c>
      <c r="E70" s="249" t="n"/>
    </row>
    <row r="71" ht="19.8" customHeight="1" s="107">
      <c r="A71" s="271" t="inlineStr">
        <is>
          <t>Sector pathway 2020 (P_0)</t>
        </is>
      </c>
      <c r="B71" s="263" t="n">
        <v>460</v>
      </c>
      <c r="C71" s="248" t="inlineStr">
        <is>
          <t>kgCO₂e/MWh</t>
        </is>
      </c>
      <c r="D71" s="248" t="inlineStr">
        <is>
          <t>IEA NZE Power 2020 — global avg</t>
        </is>
      </c>
      <c r="E71" s="249" t="n"/>
    </row>
    <row r="72" ht="19.8" customHeight="1" s="107">
      <c r="A72" s="271" t="inlineStr">
        <is>
          <t>Sector pathway 2030 (P_2030)</t>
        </is>
      </c>
      <c r="B72" s="263" t="n">
        <v>138</v>
      </c>
      <c r="C72" s="248" t="inlineStr">
        <is>
          <t>kgCO₂e/MWh</t>
        </is>
      </c>
      <c r="D72" s="248" t="inlineStr">
        <is>
          <t>IEA NZE 2030</t>
        </is>
      </c>
      <c r="E72" s="249" t="n"/>
    </row>
    <row r="73" ht="19.8" customHeight="1" s="107">
      <c r="A73" s="271" t="inlineStr">
        <is>
          <t>Sector pathway 2050 (P_2050)</t>
        </is>
      </c>
      <c r="B73" s="263" t="n">
        <v>0</v>
      </c>
      <c r="C73" s="248" t="inlineStr">
        <is>
          <t>kgCO₂e/MWh</t>
        </is>
      </c>
      <c r="D73" s="248" t="inlineStr">
        <is>
          <t>IEA NZE 2050 (full decarbonisation)</t>
        </is>
      </c>
      <c r="E73" s="249" t="n"/>
    </row>
    <row r="74" ht="19.8" customHeight="1" s="107">
      <c r="A74" s="271" t="inlineStr">
        <is>
          <t>Convergence year (Y_max)</t>
        </is>
      </c>
      <c r="B74" s="263" t="n">
        <v>2050</v>
      </c>
      <c r="C74" s="248" t="inlineStr">
        <is>
          <t>FY</t>
        </is>
      </c>
      <c r="D74" s="248" t="inlineStr">
        <is>
          <t>SDA default</t>
        </is>
      </c>
      <c r="E74" s="249" t="n"/>
    </row>
    <row r="75" ht="19.8" customHeight="1" s="107">
      <c r="A75" s="271" t="inlineStr">
        <is>
          <t>Target year</t>
        </is>
      </c>
      <c r="B75" s="263" t="n">
        <v>2030</v>
      </c>
      <c r="C75" s="248" t="inlineStr">
        <is>
          <t>FY</t>
        </is>
      </c>
      <c r="D75" s="248" t="inlineStr">
        <is>
          <t>Near-term</t>
        </is>
      </c>
      <c r="E75" s="249" t="n"/>
    </row>
    <row r="76" ht="19.8" customHeight="1" s="107">
      <c r="A76" s="271" t="n"/>
      <c r="B76" s="248" t="n"/>
      <c r="C76" s="248" t="n"/>
      <c r="D76" s="248" t="n"/>
      <c r="E76" s="249" t="n"/>
    </row>
    <row r="77" ht="19.8" customHeight="1" s="107">
      <c r="A77" s="266" t="inlineStr">
        <is>
          <t>CALCULATIONS — portfolio intensity (note Co_0 &lt; P_0: bank is already greener than the sector average; target is still to converge on the pathway)</t>
        </is>
      </c>
      <c r="B77" s="532" t="n"/>
      <c r="C77" s="532" t="n"/>
      <c r="D77" s="532" t="n"/>
      <c r="E77" s="131" t="n"/>
    </row>
    <row r="78" ht="19.8" customHeight="1" s="107">
      <c r="A78" s="271" t="inlineStr">
        <is>
          <t>Convergence factor (Y_max−T)/(Y_max−Y_0)</t>
        </is>
      </c>
      <c r="B78" s="567">
        <f>(B74-B75)/(B74-B69)</f>
        <v/>
      </c>
      <c r="C78" s="248" t="inlineStr">
        <is>
          <t>ratio</t>
        </is>
      </c>
      <c r="D78" s="248" t="n"/>
      <c r="E78" s="249" t="n"/>
    </row>
    <row r="79" ht="19.8" customHeight="1" s="107">
      <c r="A79" s="271" t="inlineStr">
        <is>
          <t>Gap to pathway at base (Co_0 − P_0)</t>
        </is>
      </c>
      <c r="B79" s="272">
        <f>B70-B71</f>
        <v/>
      </c>
      <c r="C79" s="248" t="inlineStr">
        <is>
          <t>kgCO₂e/MWh</t>
        </is>
      </c>
      <c r="D79" s="248" t="inlineStr">
        <is>
          <t>Negative → bank starts below pathway</t>
        </is>
      </c>
      <c r="E79" s="249" t="n"/>
    </row>
    <row r="80" ht="19.8" customHeight="1" s="107">
      <c r="A80" s="271" t="inlineStr">
        <is>
          <t>Target portfolio intensity 2030</t>
        </is>
      </c>
      <c r="B80" s="269">
        <f>B72+B79*B78</f>
        <v/>
      </c>
      <c r="C80" s="248" t="inlineStr">
        <is>
          <t>kgCO₂e/MWh</t>
        </is>
      </c>
      <c r="D80" s="248" t="inlineStr">
        <is>
          <t>Lower of (pathway, current convergence)</t>
        </is>
      </c>
      <c r="E80" s="249" t="n"/>
    </row>
    <row r="81" ht="19.8" customHeight="1" s="107">
      <c r="A81" s="271" t="inlineStr">
        <is>
          <t>Implied % reduction 2030 vs base</t>
        </is>
      </c>
      <c r="B81" s="566">
        <f>1-B80/B70</f>
        <v/>
      </c>
      <c r="C81" s="248" t="inlineStr">
        <is>
          <t>%</t>
        </is>
      </c>
      <c r="D81" s="248" t="n"/>
      <c r="E81" s="249" t="n"/>
    </row>
    <row r="82" ht="19.8" customHeight="1" s="107">
      <c r="A82" s="271" t="inlineStr">
        <is>
          <t>Target portfolio intensity 2050</t>
        </is>
      </c>
      <c r="B82" s="269">
        <f>B73</f>
        <v/>
      </c>
      <c r="C82" s="248" t="inlineStr">
        <is>
          <t>kgCO₂e/MWh</t>
        </is>
      </c>
      <c r="D82" s="248" t="inlineStr">
        <is>
          <t>Full decarbonisation</t>
        </is>
      </c>
      <c r="E82" s="249" t="n"/>
    </row>
    <row r="83" ht="19.8" customHeight="1" s="107">
      <c r="A83" s="271" t="inlineStr">
        <is>
          <t>PCAF data quality target by 2030</t>
        </is>
      </c>
      <c r="B83" s="248" t="inlineStr">
        <is>
          <t>≤2.5</t>
        </is>
      </c>
      <c r="C83" s="248" t="inlineStr">
        <is>
          <t>PCAF DQ 1–5 scale</t>
        </is>
      </c>
      <c r="D83" s="248" t="inlineStr">
        <is>
          <t>NZBA guideline</t>
        </is>
      </c>
      <c r="E83" s="249" t="n"/>
    </row>
    <row r="84" ht="19.8" customHeight="1" s="107">
      <c r="A84" s="271" t="n"/>
      <c r="B84" s="248" t="n"/>
      <c r="C84" s="248" t="n"/>
      <c r="D84" s="248" t="n"/>
      <c r="E84" s="249" t="n"/>
    </row>
    <row r="85" ht="19.8" customHeight="1" s="107">
      <c r="A85" s="227" t="inlineStr">
        <is>
          <t>7. DATA SOURCES &amp; VALIDATION</t>
        </is>
      </c>
      <c r="B85" s="532" t="n"/>
      <c r="C85" s="532" t="n"/>
      <c r="D85" s="532" t="n"/>
      <c r="E85" s="131" t="n"/>
    </row>
    <row r="86" ht="19.8" customHeight="1" s="107">
      <c r="A86" s="236" t="inlineStr">
        <is>
          <t>Item</t>
        </is>
      </c>
      <c r="B86" s="237" t="inlineStr">
        <is>
          <t>Where to get it</t>
        </is>
      </c>
      <c r="C86" s="237" t="inlineStr">
        <is>
          <t>Use in target setting</t>
        </is>
      </c>
      <c r="D86" s="237" t="n"/>
      <c r="E86" s="238" t="n"/>
    </row>
    <row r="87" ht="39.6" customHeight="1" s="107">
      <c r="A87" s="271" t="inlineStr">
        <is>
          <t>Annual contraction rates (4.2% / 2.5%)</t>
        </is>
      </c>
      <c r="B87" s="248" t="inlineStr">
        <is>
          <t>SBTi Corporate Net-Zero Standard v2.0 — sciencebasedtargets.org/standard</t>
        </is>
      </c>
      <c r="C87" s="248" t="inlineStr">
        <is>
          <t>Cross-sector ACA; Scope 3 default rate.</t>
        </is>
      </c>
      <c r="D87" s="248" t="n"/>
      <c r="E87" s="249" t="n"/>
    </row>
    <row r="88" ht="59.4" customHeight="1" s="107">
      <c r="A88" s="271" t="inlineStr">
        <is>
          <t>Sector pathways (cement, steel, power, transport...)</t>
        </is>
      </c>
      <c r="B88" s="248" t="inlineStr">
        <is>
          <t>SBTi Target-Setting Tool (xlsx) + IEA NZE Roadmap; sector-specific guidance documents.</t>
        </is>
      </c>
      <c r="C88" s="248" t="inlineStr">
        <is>
          <t>SDA convergence calculation.</t>
        </is>
      </c>
      <c r="D88" s="248" t="n"/>
      <c r="E88" s="249" t="n"/>
    </row>
    <row r="89" ht="59.4" customHeight="1" s="107">
      <c r="A89" s="271" t="inlineStr">
        <is>
          <t>IEA NZE scenario data (2020–2050)</t>
        </is>
      </c>
      <c r="B89" s="248" t="inlineStr">
        <is>
          <t>IEA Net Zero Roadmap 2023 update — data tables; NGFS Phase IV scenarios (Oct 2023).</t>
        </is>
      </c>
      <c r="C89" s="248" t="inlineStr">
        <is>
          <t>Sector pathway intensity values per year.</t>
        </is>
      </c>
      <c r="D89" s="248" t="n"/>
      <c r="E89" s="249" t="n"/>
    </row>
    <row r="90" ht="39.6" customHeight="1" s="107">
      <c r="A90" s="271" t="inlineStr">
        <is>
          <t>IPCC SR1.5 carbon budget</t>
        </is>
      </c>
      <c r="B90" s="248" t="inlineStr">
        <is>
          <t>IPCC Special Report on 1.5°C (2018) — Table SPM.1.</t>
        </is>
      </c>
      <c r="C90" s="248" t="inlineStr">
        <is>
          <t>Underlies ACA 4.2% derivation.</t>
        </is>
      </c>
      <c r="D90" s="248" t="n"/>
      <c r="E90" s="249" t="n"/>
    </row>
    <row r="91" ht="79.2" customHeight="1" s="107">
      <c r="A91" s="271" t="inlineStr">
        <is>
          <t>Industry-specific intensity benchmarks</t>
        </is>
      </c>
      <c r="B91" s="248" t="inlineStr">
        <is>
          <t>GCCA GNR (cement), worldsteel (steel), International Aluminium Institute, IATA / ICAO (aviation), IMO 2023 (shipping), Poseidon Principles.</t>
        </is>
      </c>
      <c r="C91" s="248" t="inlineStr">
        <is>
          <t>Validate company base-year intensity against the sector reference.</t>
        </is>
      </c>
      <c r="D91" s="248" t="n"/>
      <c r="E91" s="249" t="n"/>
    </row>
    <row r="92" ht="59.4" customHeight="1" s="107">
      <c r="A92" s="271" t="inlineStr">
        <is>
          <t>Financial sector pathways</t>
        </is>
      </c>
      <c r="B92" s="248" t="inlineStr">
        <is>
          <t>PCAF Global GHG Standard Part A v2.0; NZBA Guidelines (3rd ed); SBTi Financial Sector Tool.</t>
        </is>
      </c>
      <c r="C92" s="248" t="inlineStr">
        <is>
          <t>Portfolio-level SDA / weighted contraction.</t>
        </is>
      </c>
      <c r="D92" s="248" t="n"/>
      <c r="E92" s="249" t="n"/>
    </row>
    <row r="93" ht="59.4" customHeight="1" s="107">
      <c r="A93" s="271" t="inlineStr">
        <is>
          <t>Carbon credit guidance (net-zero residuals)</t>
        </is>
      </c>
      <c r="B93" s="248" t="inlineStr">
        <is>
          <t>ICVCM Core Carbon Principles; VCMI Claims Code of Practice; Oxford Principles for Net-Zero Aligned Offsetting.</t>
        </is>
      </c>
      <c r="C93" s="248" t="inlineStr">
        <is>
          <t>Quality criteria for credits used against residual emissions.</t>
        </is>
      </c>
      <c r="D93" s="248" t="n"/>
      <c r="E93" s="249" t="n"/>
    </row>
    <row r="94" ht="59.4" customHeight="1" s="107">
      <c r="A94" s="271" t="inlineStr">
        <is>
          <t>Validation process</t>
        </is>
      </c>
      <c r="B94" s="248" t="inlineStr">
        <is>
          <t>SBTi Target Validation Protocol v2.0 — submission portal; 24-month commitment window.</t>
        </is>
      </c>
      <c r="C94" s="248" t="inlineStr">
        <is>
          <t>Independent validation; targets are then published on SBTi dashboard.</t>
        </is>
      </c>
      <c r="D94" s="248" t="n"/>
      <c r="E94" s="249" t="n"/>
    </row>
    <row r="95" ht="19.8" customHeight="1" s="107">
      <c r="A95" s="271" t="n"/>
      <c r="B95" s="248" t="n"/>
      <c r="C95" s="248" t="n"/>
      <c r="D95" s="248" t="n"/>
      <c r="E95" s="249" t="n"/>
    </row>
    <row r="96" ht="19.8" customHeight="1" s="107">
      <c r="A96" s="236" t="inlineStr">
        <is>
          <t>8. IFRS S2 DISCLOSURE TIE-IN</t>
        </is>
      </c>
      <c r="B96" s="532" t="n"/>
      <c r="C96" s="532" t="n"/>
      <c r="D96" s="532" t="n"/>
      <c r="E96" s="131" t="n"/>
    </row>
    <row r="97" ht="19.8" customHeight="1" s="107">
      <c r="A97" s="233" t="inlineStr">
        <is>
          <t>After SBTi validation, the entity must disclose under IFRS S2: (a) the metric used (Para 33(a) — e.g. kgCO₂e/t cement); (b) target objective (Para 33(b) — mitigation, 1.5°C alignment); (c) part of entity (Para 33(c) — group or BU); (d) target period (Para 33(d) — 2030 / 2050); (e) base year (Para 33(e)); (f) interim milestones (Para 33(f)); (g) absolute vs intensity (Para 33(g)); (h) link to international agreement (Para 33(h) — Paris 1.5°C). Para 34: third-party validation (SBTi letter), review processes, monitoring metrics, target revisions. Para 35: progress vs trajectory annually. Para 36: gases covered (CO₂, CH₄, N₂O, AR6 GWP100), scopes covered, gross vs net, sectoral decarbonisation approach, credit policy (≥5–10% residual cap on high-quality removals).</t>
        </is>
      </c>
      <c r="B97" s="559" t="n"/>
      <c r="C97" s="559" t="n"/>
      <c r="D97" s="559" t="n"/>
      <c r="E97" s="560" t="n"/>
    </row>
  </sheetData>
  <mergeCells count="16">
    <mergeCell ref="A77:E77"/>
    <mergeCell ref="A4:E4"/>
    <mergeCell ref="A96:E96"/>
    <mergeCell ref="A2:E2"/>
    <mergeCell ref="A38:E38"/>
    <mergeCell ref="A15:E15"/>
    <mergeCell ref="A22:E22"/>
    <mergeCell ref="A28:E28"/>
    <mergeCell ref="A85:E85"/>
    <mergeCell ref="A45:E45"/>
    <mergeCell ref="A46:E46"/>
    <mergeCell ref="A1:E1"/>
    <mergeCell ref="A66:E66"/>
    <mergeCell ref="A97:E97"/>
    <mergeCell ref="A56:E56"/>
    <mergeCell ref="A67:E67"/>
  </mergeCells>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AD250"/>
  <sheetViews>
    <sheetView topLeftCell="E1" workbookViewId="0">
      <pane ySplit="3" topLeftCell="A4" activePane="bottomLeft" state="frozen"/>
      <selection activeCell="D1" sqref="D1"/>
      <selection pane="bottomLeft" activeCell="H10" sqref="H10:J10"/>
    </sheetView>
  </sheetViews>
  <sheetFormatPr baseColWidth="8" defaultRowHeight="14.4"/>
  <cols>
    <col width="2.21875" customWidth="1" style="107" min="1" max="1"/>
    <col width="17.5546875" customWidth="1" style="107" min="2" max="7"/>
    <col outlineLevel="1" collapsed="1" width="17.5546875" customWidth="1" style="107" min="8" max="12"/>
    <col outlineLevel="1" collapsed="1" width="2.21875" customWidth="1" style="107" min="13" max="13"/>
    <col outlineLevel="1" collapsed="1" width="13" customWidth="1" style="107" min="14" max="26"/>
    <col outlineLevel="1" collapsed="1" width="1.44140625" customWidth="1" style="372" min="27" max="30"/>
    <col outlineLevel="1" collapsed="1" width="8.88671875" customWidth="1" style="107" min="31" max="16384"/>
  </cols>
  <sheetData>
    <row r="1" ht="13.95" customHeight="1" s="107">
      <c r="A1" s="278" t="n"/>
      <c r="B1" s="278" t="n"/>
      <c r="C1" s="278" t="n"/>
      <c r="D1" s="278" t="n"/>
      <c r="E1" s="278" t="n"/>
      <c r="F1" s="278" t="n"/>
      <c r="G1" s="278" t="n"/>
      <c r="H1" s="278" t="n"/>
      <c r="I1" s="278" t="n"/>
      <c r="J1" s="278" t="n"/>
      <c r="K1" s="278" t="n"/>
      <c r="L1" s="278" t="n"/>
      <c r="M1" s="278" t="n"/>
      <c r="AA1" s="371" t="inlineStr">
        <is>
          <t>Chart data — do not edit</t>
        </is>
      </c>
      <c r="AB1" s="372" t="n">
        <v>0.8</v>
      </c>
      <c r="AC1" s="372" t="n">
        <v>0.8</v>
      </c>
      <c r="AD1" s="372" t="n">
        <v>0.8</v>
      </c>
    </row>
    <row r="2" ht="36" customHeight="1" s="107">
      <c r="A2" s="278" t="n"/>
      <c r="B2" s="279" t="inlineStr">
        <is>
          <t>Climate Performance Dashboard</t>
        </is>
      </c>
      <c r="K2" s="280" t="inlineStr">
        <is>
          <t>Reporting period:  FY2024</t>
        </is>
      </c>
      <c r="M2" s="278" t="n"/>
      <c r="AA2" s="372" t="n">
        <v>0.8</v>
      </c>
      <c r="AB2" s="372" t="n">
        <v>0.8</v>
      </c>
      <c r="AC2" s="372" t="n">
        <v>0.8</v>
      </c>
      <c r="AD2" s="372" t="n">
        <v>0.8</v>
      </c>
    </row>
    <row r="3" ht="22.05" customHeight="1" s="107">
      <c r="A3" s="278" t="n"/>
      <c r="B3" s="281" t="inlineStr">
        <is>
          <t>Three industry views — Cement · Commercial Bank · Technology / SaaS — against IFRS S2 disclosure requirements and 1.5°C science-based benchmarks</t>
        </is>
      </c>
      <c r="K3" s="282" t="inlineStr">
        <is>
          <t>Status as at:  31 Dec 2024</t>
        </is>
      </c>
      <c r="M3" s="278" t="n"/>
      <c r="AA3" s="372" t="inlineStr">
        <is>
          <t>Cement intensity</t>
        </is>
      </c>
      <c r="AB3" s="372" t="inlineStr">
        <is>
          <t>Current</t>
        </is>
      </c>
      <c r="AC3" s="372" t="inlineStr">
        <is>
          <t>Industry</t>
        </is>
      </c>
      <c r="AD3" s="372" t="inlineStr">
        <is>
          <t>2030 Target</t>
        </is>
      </c>
    </row>
    <row r="4" ht="7.95" customHeight="1" s="107">
      <c r="A4" s="278" t="n"/>
      <c r="B4" s="108" t="n"/>
      <c r="C4" s="108" t="n"/>
      <c r="D4" s="108" t="n"/>
      <c r="E4" s="108" t="n"/>
      <c r="F4" s="108" t="n"/>
      <c r="G4" s="108" t="n"/>
      <c r="H4" s="108" t="n"/>
      <c r="I4" s="108" t="n"/>
      <c r="J4" s="108" t="n"/>
      <c r="K4" s="108" t="n"/>
      <c r="L4" s="108" t="n"/>
      <c r="M4" s="278" t="n"/>
      <c r="AA4" s="372" t="inlineStr">
        <is>
          <t>S1+S2/t cement</t>
        </is>
      </c>
      <c r="AB4" s="372">
        <f>'Calculation Examples'!E99</f>
        <v/>
      </c>
      <c r="AC4" s="372" t="n">
        <v>596</v>
      </c>
      <c r="AD4" s="372" t="n">
        <v>460</v>
      </c>
    </row>
    <row r="5" ht="18" customHeight="1" s="107">
      <c r="A5" s="278" t="n"/>
      <c r="B5" s="278" t="n"/>
      <c r="C5" s="278" t="n"/>
      <c r="D5" s="278" t="n"/>
      <c r="E5" s="278" t="n"/>
      <c r="F5" s="278" t="n"/>
      <c r="G5" s="278" t="n"/>
      <c r="H5" s="278" t="n"/>
      <c r="I5" s="278" t="n"/>
      <c r="J5" s="278" t="n"/>
      <c r="K5" s="278" t="n"/>
      <c r="L5" s="278" t="n"/>
      <c r="M5" s="278" t="n"/>
      <c r="AA5" s="372" t="inlineStr">
        <is>
          <t>S1/t clinker</t>
        </is>
      </c>
      <c r="AB5" s="372">
        <f>'Calculation Examples'!E100</f>
        <v/>
      </c>
      <c r="AC5" s="372" t="n">
        <v>853</v>
      </c>
      <c r="AD5" s="372" t="n">
        <v>670</v>
      </c>
    </row>
    <row r="6" ht="30" customHeight="1" s="107">
      <c r="A6" s="278" t="n"/>
      <c r="B6" s="285" t="inlineStr">
        <is>
          <t>1.  CEMENT MANUFACTURER</t>
        </is>
      </c>
      <c r="K6" s="284" t="inlineStr">
        <is>
          <t>Source: Calculation Examples</t>
        </is>
      </c>
      <c r="M6" s="278" t="n"/>
      <c r="AA6" s="372" t="inlineStr">
        <is>
          <t>Carbon / USDm rev</t>
        </is>
      </c>
      <c r="AB6" s="372">
        <f>'Calculation Examples'!E102</f>
        <v/>
      </c>
      <c r="AC6" s="372" t="n">
        <v>380</v>
      </c>
      <c r="AD6" s="372" t="n">
        <v>250</v>
      </c>
    </row>
    <row r="7" ht="6" customHeight="1" s="107" thickBot="1">
      <c r="A7" s="278" t="n"/>
      <c r="B7" s="278" t="n"/>
      <c r="C7" s="278" t="n"/>
      <c r="D7" s="278" t="n"/>
      <c r="E7" s="278" t="n"/>
      <c r="F7" s="278" t="n"/>
      <c r="G7" s="278" t="n"/>
      <c r="H7" s="278" t="n"/>
      <c r="I7" s="278" t="n"/>
      <c r="J7" s="278" t="n"/>
      <c r="K7" s="278" t="n"/>
      <c r="L7" s="278" t="n"/>
      <c r="M7" s="278" t="n"/>
      <c r="AA7" s="372" t="inlineStr">
        <is>
          <t>Energy (x100 GJ/t)</t>
        </is>
      </c>
      <c r="AB7" s="372">
        <f>'Calculation Examples'!E103*100</f>
        <v/>
      </c>
      <c r="AC7" s="372" t="n">
        <v>350</v>
      </c>
      <c r="AD7" s="372" t="n">
        <v>320</v>
      </c>
    </row>
    <row r="8" ht="22.05" customHeight="1" s="107" thickTop="1">
      <c r="A8" s="278" t="n"/>
      <c r="B8" s="286" t="inlineStr">
        <is>
          <t>SCOPE 1+2 (MARKET)</t>
        </is>
      </c>
      <c r="C8" s="496" t="n"/>
      <c r="D8" s="496" t="n"/>
      <c r="E8" s="286" t="inlineStr">
        <is>
          <t>SCOPE 3 EMISSIONS</t>
        </is>
      </c>
      <c r="F8" s="496" t="n"/>
      <c r="G8" s="496" t="n"/>
      <c r="H8" s="286" t="inlineStr">
        <is>
          <t>CEMENT PRODUCTION</t>
        </is>
      </c>
      <c r="I8" s="496" t="n"/>
      <c r="J8" s="496" t="n"/>
      <c r="K8" s="568" t="inlineStr">
        <is>
          <t>REVENUE</t>
        </is>
      </c>
      <c r="L8" s="497" t="n"/>
      <c r="M8" s="278" t="n"/>
      <c r="AA8" s="372" t="n">
        <v>0.8</v>
      </c>
      <c r="AB8" s="372" t="n">
        <v>0.8</v>
      </c>
      <c r="AC8" s="372" t="n">
        <v>0.8</v>
      </c>
      <c r="AD8" s="372" t="n">
        <v>0.8</v>
      </c>
    </row>
    <row r="9" ht="43.95" customHeight="1" s="107">
      <c r="A9" s="278" t="n"/>
      <c r="B9" s="289">
        <f>TEXT('Calculation Examples'!C94/1000,"#,##0.0")&amp;" kt"</f>
        <v/>
      </c>
      <c r="E9" s="289">
        <f>TEXT('Calculation Examples'!C95/1000000,"#,##0.00")&amp;" Mt"</f>
        <v/>
      </c>
      <c r="H9" s="289">
        <f>TEXT('Calculation Examples'!C86/1000000,"#,##0.0")&amp;" Mt"</f>
        <v/>
      </c>
      <c r="K9" s="569">
        <f>"USD "&amp;TEXT('Calculation Examples'!C88,"#,##0")&amp;"m"</f>
        <v/>
      </c>
      <c r="L9" s="508" t="n"/>
      <c r="M9" s="278" t="n"/>
      <c r="AA9" s="372" t="n">
        <v>0.8</v>
      </c>
      <c r="AB9" s="372" t="n">
        <v>0.8</v>
      </c>
      <c r="AC9" s="372" t="n">
        <v>0.8</v>
      </c>
      <c r="AD9" s="372" t="n">
        <v>0.8</v>
      </c>
    </row>
    <row r="10" ht="22.05" customHeight="1" s="107">
      <c r="A10" s="278" t="n"/>
      <c r="B10" s="292" t="inlineStr">
        <is>
          <t>tCO₂e — dual disclosure</t>
        </is>
      </c>
      <c r="C10" s="500" t="n"/>
      <c r="D10" s="500" t="n"/>
      <c r="E10" s="292" t="inlineStr">
        <is>
          <t>Cat 1, 4, 11, 12 incl.</t>
        </is>
      </c>
      <c r="F10" s="500" t="n"/>
      <c r="G10" s="500" t="n"/>
      <c r="H10" s="292" t="inlineStr">
        <is>
          <t>Annual cementitious</t>
        </is>
      </c>
      <c r="I10" s="500" t="n"/>
      <c r="J10" s="500" t="n"/>
      <c r="K10" s="570" t="inlineStr">
        <is>
          <t>Group consolidated</t>
        </is>
      </c>
      <c r="L10" s="501" t="n"/>
      <c r="M10" s="278" t="n"/>
      <c r="AA10" s="372" t="inlineStr">
        <is>
          <t>Bank financed-emissions — % over 2030 target</t>
        </is>
      </c>
      <c r="AB10" s="372" t="n">
        <v>0.8</v>
      </c>
      <c r="AC10" s="372" t="n">
        <v>0.8</v>
      </c>
      <c r="AD10" s="372" t="n">
        <v>0.8</v>
      </c>
    </row>
    <row r="11" ht="10.05" customHeight="1" s="107">
      <c r="A11" s="278" t="n"/>
      <c r="B11" s="278" t="n"/>
      <c r="C11" s="278" t="n"/>
      <c r="D11" s="278" t="n"/>
      <c r="E11" s="278" t="n"/>
      <c r="F11" s="278" t="n"/>
      <c r="G11" s="278" t="n"/>
      <c r="H11" s="278" t="n"/>
      <c r="I11" s="278" t="n"/>
      <c r="J11" s="278" t="n"/>
      <c r="K11" s="278" t="n"/>
      <c r="L11" s="278" t="n"/>
      <c r="M11" s="278" t="n"/>
      <c r="AA11" s="372" t="inlineStr">
        <is>
          <t>Sector</t>
        </is>
      </c>
      <c r="AB11" s="372" t="inlineStr">
        <is>
          <t>% over target</t>
        </is>
      </c>
      <c r="AC11" s="372" t="n">
        <v>0.8</v>
      </c>
      <c r="AD11" s="372" t="n">
        <v>0.8</v>
      </c>
    </row>
    <row r="12" ht="22.05" customHeight="1" s="107" thickBot="1">
      <c r="A12" s="278" t="n"/>
      <c r="B12" s="325" t="inlineStr">
        <is>
          <t>INTENSITY vs 1.5°C BENCHMARK</t>
        </is>
      </c>
      <c r="H12" s="325" t="inlineStr">
        <is>
          <t>TARGET PROGRESS</t>
        </is>
      </c>
      <c r="M12" s="278" t="n"/>
      <c r="AA12" s="372" t="inlineStr">
        <is>
          <t>Power</t>
        </is>
      </c>
      <c r="AB12" s="372">
        <f>D44/F44-1</f>
        <v/>
      </c>
      <c r="AC12" s="372" t="n">
        <v>0.8</v>
      </c>
      <c r="AD12" s="372" t="n">
        <v>0.8</v>
      </c>
    </row>
    <row r="13" ht="22.05" customHeight="1" s="107" thickTop="1">
      <c r="A13" s="278" t="n"/>
      <c r="B13" s="328" t="inlineStr">
        <is>
          <t>Metric</t>
        </is>
      </c>
      <c r="C13" s="514" t="n"/>
      <c r="D13" s="326" t="inlineStr">
        <is>
          <t>Current</t>
        </is>
      </c>
      <c r="E13" s="326" t="inlineStr">
        <is>
          <t>Industry</t>
        </is>
      </c>
      <c r="F13" s="326" t="inlineStr">
        <is>
          <t>2030 Target</t>
        </is>
      </c>
      <c r="G13" s="326" t="inlineStr">
        <is>
          <t>Status</t>
        </is>
      </c>
      <c r="H13" s="328" t="inlineStr">
        <is>
          <t>Target</t>
        </is>
      </c>
      <c r="I13" s="514" t="n"/>
      <c r="J13" s="326" t="inlineStr">
        <is>
          <t>Progress</t>
        </is>
      </c>
      <c r="K13" s="326" t="inlineStr">
        <is>
          <t>Bar</t>
        </is>
      </c>
      <c r="L13" s="327" t="n"/>
      <c r="M13" s="278" t="n"/>
      <c r="AA13" s="372" t="inlineStr">
        <is>
          <t>Steel</t>
        </is>
      </c>
      <c r="AB13" s="372">
        <f>D45/F45-1</f>
        <v/>
      </c>
      <c r="AC13" s="372" t="n">
        <v>0.8</v>
      </c>
      <c r="AD13" s="372" t="n">
        <v>0.8</v>
      </c>
    </row>
    <row r="14" ht="22.05" customHeight="1" s="107">
      <c r="A14" s="278" t="n"/>
      <c r="B14" s="329" t="inlineStr">
        <is>
          <t>Scope 1 / t clinker (kgCO₂)</t>
        </is>
      </c>
      <c r="C14" s="516" t="n"/>
      <c r="D14" s="303">
        <f>'Calculation Examples'!E100</f>
        <v/>
      </c>
      <c r="E14" s="303" t="n">
        <v>853</v>
      </c>
      <c r="F14" s="303" t="n">
        <v>670</v>
      </c>
      <c r="G14" s="304">
        <f>IF(D14&lt;=F14,"On track",IF(D14&lt;=E14,"Off track","Critical"))</f>
        <v/>
      </c>
      <c r="H14" s="329" t="inlineStr">
        <is>
          <t>SBTi 1.5°C intensity (2030)</t>
        </is>
      </c>
      <c r="I14" s="516" t="n"/>
      <c r="J14" s="305">
        <f>MIN(1,(638-'Calculation Examples'!E99)/(638-475))</f>
        <v/>
      </c>
      <c r="K14" s="355">
        <f>REPT("■",ROUND(MIN(1,(638-'Calculation Examples'!E99)/(638-475))*20,0))</f>
        <v/>
      </c>
      <c r="L14" s="307" t="n"/>
      <c r="M14" s="278" t="n"/>
      <c r="AA14" s="372" t="inlineStr">
        <is>
          <t>Cement</t>
        </is>
      </c>
      <c r="AB14" s="372">
        <f>D46/F46-1</f>
        <v/>
      </c>
      <c r="AC14" s="372" t="n">
        <v>0.8</v>
      </c>
      <c r="AD14" s="372" t="n">
        <v>0.8</v>
      </c>
    </row>
    <row r="15" ht="22.05" customHeight="1" s="107">
      <c r="A15" s="278" t="n"/>
      <c r="B15" s="330" t="inlineStr">
        <is>
          <t>Scope 1+2 / t cement (kgCO₂e)</t>
        </is>
      </c>
      <c r="C15" s="516" t="n"/>
      <c r="D15" s="309">
        <f>'Calculation Examples'!E99</f>
        <v/>
      </c>
      <c r="E15" s="309" t="n">
        <v>596</v>
      </c>
      <c r="F15" s="309" t="n">
        <v>460</v>
      </c>
      <c r="G15" s="310">
        <f>IF(D15&lt;=F15,"On track",IF(D15&lt;=E15,"Off track","Critical"))</f>
        <v/>
      </c>
      <c r="H15" s="330" t="inlineStr">
        <is>
          <t>Scope 1+2 net zero (2050)</t>
        </is>
      </c>
      <c r="I15" s="516" t="n"/>
      <c r="J15" s="311">
        <f>MIN(1,(920000-'Calculation Examples'!C94)/920000)</f>
        <v/>
      </c>
      <c r="K15" s="365">
        <f>REPT("■",ROUND(MIN(1,(920000-'Calculation Examples'!C94)/920000)*20,0))</f>
        <v/>
      </c>
      <c r="L15" s="313" t="n"/>
      <c r="M15" s="278" t="n"/>
      <c r="AA15" s="372" t="inlineStr">
        <is>
          <t>Mortgages</t>
        </is>
      </c>
      <c r="AB15" s="372">
        <f>D47/F47-1</f>
        <v/>
      </c>
      <c r="AC15" s="372" t="n">
        <v>0.8</v>
      </c>
      <c r="AD15" s="372" t="n">
        <v>0.8</v>
      </c>
    </row>
    <row r="16" ht="22.05" customHeight="1" s="107">
      <c r="A16" s="278" t="n"/>
      <c r="B16" s="329" t="inlineStr">
        <is>
          <t>Energy intensity (GJ / t cement)</t>
        </is>
      </c>
      <c r="C16" s="516" t="n"/>
      <c r="D16" s="314">
        <f>'Calculation Examples'!E103</f>
        <v/>
      </c>
      <c r="E16" s="314" t="n">
        <v>3.5</v>
      </c>
      <c r="F16" s="314" t="n">
        <v>3.2</v>
      </c>
      <c r="G16" s="304">
        <f>IF(D16&lt;=F16,"On track",IF(D16&lt;=E16,"Off track","Critical"))</f>
        <v/>
      </c>
      <c r="H16" s="329" t="inlineStr">
        <is>
          <t>Scope 3 (Cat 1+4) –42% by 2035</t>
        </is>
      </c>
      <c r="I16" s="516" t="n"/>
      <c r="J16" s="305">
        <f>MIN(1,(8200000-'Calculation Examples'!C95)/(8200000*0.42))</f>
        <v/>
      </c>
      <c r="K16" s="355">
        <f>REPT("■",ROUND(MIN(1,(8200000-'Calculation Examples'!C95)/(8200000*0.42))*20,0))</f>
        <v/>
      </c>
      <c r="L16" s="307" t="n"/>
      <c r="M16" s="278" t="n"/>
      <c r="AA16" s="372" t="inlineStr">
        <is>
          <t>Aviation</t>
        </is>
      </c>
      <c r="AB16" s="372">
        <f>D48/F48-1</f>
        <v/>
      </c>
      <c r="AC16" s="372" t="n">
        <v>0.8</v>
      </c>
      <c r="AD16" s="372" t="n">
        <v>0.8</v>
      </c>
    </row>
    <row r="17" ht="22.05" customHeight="1" s="107">
      <c r="A17" s="278" t="n"/>
      <c r="B17" s="330" t="inlineStr">
        <is>
          <t>Renewable electricity share</t>
        </is>
      </c>
      <c r="C17" s="516" t="n"/>
      <c r="D17" s="571">
        <f>'Calculation Examples'!E104</f>
        <v/>
      </c>
      <c r="E17" s="571" t="n">
        <v>0.19</v>
      </c>
      <c r="F17" s="571" t="n">
        <v>0.6</v>
      </c>
      <c r="G17" s="310">
        <f>IF(D17&gt;=F17,"On track",IF(D17&gt;=E17,"Off track","Critical"))</f>
        <v/>
      </c>
      <c r="H17" s="330" t="inlineStr">
        <is>
          <t>Alt-fuel substitution 60% by 2030</t>
        </is>
      </c>
      <c r="I17" s="516" t="n"/>
      <c r="J17" s="311" t="n">
        <v>0.62</v>
      </c>
      <c r="K17" s="365">
        <f>REPT("■",ROUND(0.62*20,0))</f>
        <v/>
      </c>
      <c r="L17" s="313" t="n"/>
      <c r="M17" s="278" t="n"/>
      <c r="AA17" s="372" t="inlineStr">
        <is>
          <t>Shipping</t>
        </is>
      </c>
      <c r="AB17" s="372">
        <f>D49/F49-1</f>
        <v/>
      </c>
    </row>
    <row r="18" ht="22.05" customHeight="1" s="107">
      <c r="A18" s="278" t="n"/>
      <c r="B18" s="329" t="inlineStr">
        <is>
          <t>Clinker / cement ratio</t>
        </is>
      </c>
      <c r="C18" s="516" t="n"/>
      <c r="D18" s="572">
        <f>'Calculation Examples'!C115</f>
        <v/>
      </c>
      <c r="E18" s="572" t="n">
        <v>0.71</v>
      </c>
      <c r="F18" s="572" t="n">
        <v>0.65</v>
      </c>
      <c r="G18" s="304">
        <f>IF(D18&lt;=F18,"On track",IF(D18&lt;=E18,"Off track","Critical"))</f>
        <v/>
      </c>
      <c r="H18" s="329" t="inlineStr">
        <is>
          <t>Renewable PPA cover 80% by 2027</t>
        </is>
      </c>
      <c r="I18" s="516" t="n"/>
      <c r="J18" s="305" t="n">
        <v>0.5</v>
      </c>
      <c r="K18" s="351">
        <f>REPT("■",ROUND(0.5*20,0))</f>
        <v/>
      </c>
      <c r="L18" s="307" t="n"/>
      <c r="M18" s="278" t="n"/>
      <c r="AA18" s="372" t="n">
        <v>0.8</v>
      </c>
      <c r="AB18" s="372" t="n">
        <v>0.8</v>
      </c>
    </row>
    <row r="19" ht="22.05" customHeight="1" s="107">
      <c r="A19" s="278" t="n"/>
      <c r="B19" s="331" t="inlineStr">
        <is>
          <t>Carbon intensity (S1+2) / USD m revenue</t>
        </is>
      </c>
      <c r="C19" s="518" t="n"/>
      <c r="D19" s="319">
        <f>'Calculation Examples'!E102</f>
        <v/>
      </c>
      <c r="E19" s="319" t="n">
        <v>380</v>
      </c>
      <c r="F19" s="319" t="n">
        <v>250</v>
      </c>
      <c r="G19" s="320">
        <f>IF(D19&lt;=F19,"On track",IF(D19&lt;=E19,"Off track","Critical"))</f>
        <v/>
      </c>
      <c r="H19" s="331" t="inlineStr">
        <is>
          <t>Climate capex ≥5% of revenue p.a.</t>
        </is>
      </c>
      <c r="I19" s="518" t="n"/>
      <c r="J19" s="321" t="n">
        <v>0.85</v>
      </c>
      <c r="K19" s="357">
        <f>REPT("■",ROUND(0.85*20,0))</f>
        <v/>
      </c>
      <c r="L19" s="323" t="n"/>
      <c r="M19" s="278" t="n"/>
      <c r="AA19" s="372" t="n">
        <v>0.8</v>
      </c>
      <c r="AB19" s="372" t="n">
        <v>0.8</v>
      </c>
    </row>
    <row r="20" ht="7.95" customHeight="1" s="107">
      <c r="A20" s="278" t="n"/>
      <c r="B20" s="278" t="n"/>
      <c r="C20" s="278" t="n"/>
      <c r="D20" s="278" t="n"/>
      <c r="E20" s="278" t="n"/>
      <c r="F20" s="278" t="n"/>
      <c r="G20" s="278" t="n"/>
      <c r="H20" s="278" t="n"/>
      <c r="I20" s="278" t="n"/>
      <c r="J20" s="278" t="n"/>
      <c r="K20" s="278" t="n"/>
      <c r="L20" s="278" t="n"/>
      <c r="M20" s="278" t="n"/>
      <c r="AA20" s="372" t="n">
        <v>0.8</v>
      </c>
      <c r="AB20" s="372" t="n">
        <v>0.8</v>
      </c>
    </row>
    <row r="21" ht="18" customHeight="1" s="107">
      <c r="A21" s="278" t="n"/>
      <c r="B21" s="278" t="n"/>
      <c r="C21" s="278" t="n"/>
      <c r="D21" s="278" t="n"/>
      <c r="E21" s="278" t="n"/>
      <c r="F21" s="278" t="n"/>
      <c r="G21" s="278" t="n"/>
      <c r="H21" s="278" t="n"/>
      <c r="I21" s="278" t="n"/>
      <c r="J21" s="278" t="n"/>
      <c r="K21" s="278" t="n"/>
      <c r="L21" s="278" t="n"/>
      <c r="M21" s="278" t="n"/>
      <c r="AA21" s="372" t="n">
        <v>0.8</v>
      </c>
      <c r="AB21" s="372" t="n">
        <v>0.8</v>
      </c>
    </row>
    <row r="22" ht="22.05" customHeight="1" s="107" thickBot="1">
      <c r="A22" s="278" t="n"/>
      <c r="B22" s="332" t="inlineStr">
        <is>
          <t>GHG INTENSITY — Current vs Industry vs 1.5°C 2030 Target (indexed)</t>
        </is>
      </c>
      <c r="H22" s="332" t="inlineStr">
        <is>
          <t>RISK, OPPORTUNITY &amp; CAPITAL</t>
        </is>
      </c>
      <c r="M22" s="278" t="n"/>
      <c r="AA22" s="372" t="n">
        <v>0.8</v>
      </c>
      <c r="AB22" s="372" t="n">
        <v>0.8</v>
      </c>
    </row>
    <row r="23" ht="22.05" customHeight="1" s="107" thickTop="1">
      <c r="A23" s="278" t="n"/>
      <c r="B23" s="278" t="n"/>
      <c r="C23" s="278" t="n"/>
      <c r="D23" s="278" t="n"/>
      <c r="E23" s="278" t="n"/>
      <c r="F23" s="278" t="n"/>
      <c r="G23" s="278" t="n"/>
      <c r="H23" s="341" t="inlineStr">
        <is>
          <t>Item</t>
        </is>
      </c>
      <c r="I23" s="514" t="n"/>
      <c r="J23" s="514" t="n"/>
      <c r="K23" s="298" t="inlineStr">
        <is>
          <t>Value</t>
        </is>
      </c>
      <c r="L23" s="333" t="inlineStr">
        <is>
          <t>% Base</t>
        </is>
      </c>
      <c r="M23" s="278" t="n"/>
      <c r="AA23" s="372" t="n">
        <v>0.8</v>
      </c>
      <c r="AB23" s="372" t="n">
        <v>0.8</v>
      </c>
    </row>
    <row r="24" ht="22.05" customHeight="1" s="107">
      <c r="A24" s="278" t="n"/>
      <c r="B24" s="278" t="n"/>
      <c r="C24" s="278" t="n"/>
      <c r="D24" s="278" t="n"/>
      <c r="E24" s="278" t="n"/>
      <c r="F24" s="278" t="n"/>
      <c r="G24" s="278" t="n"/>
      <c r="H24" s="329" t="inlineStr">
        <is>
          <t>Transition-risk assets (€m PP&amp;E)</t>
        </is>
      </c>
      <c r="I24" s="516" t="n"/>
      <c r="J24" s="516" t="n"/>
      <c r="K24" s="334" t="n">
        <v>1900</v>
      </c>
      <c r="L24" s="335" t="n">
        <v>0.28</v>
      </c>
      <c r="M24" s="278" t="n"/>
      <c r="AA24" s="372" t="n">
        <v>0.8</v>
      </c>
      <c r="AB24" s="372" t="n">
        <v>0.8</v>
      </c>
    </row>
    <row r="25" ht="22.05" customHeight="1" s="107">
      <c r="A25" s="278" t="n"/>
      <c r="B25" s="278" t="n"/>
      <c r="C25" s="278" t="n"/>
      <c r="D25" s="278" t="n"/>
      <c r="E25" s="278" t="n"/>
      <c r="F25" s="278" t="n"/>
      <c r="G25" s="278" t="n"/>
      <c r="H25" s="330" t="inlineStr">
        <is>
          <t>Physical-risk assets (€m PP&amp;E)</t>
        </is>
      </c>
      <c r="I25" s="516" t="n"/>
      <c r="J25" s="516" t="n"/>
      <c r="K25" s="336" t="n">
        <v>600</v>
      </c>
      <c r="L25" s="337" t="n">
        <v>0.09</v>
      </c>
      <c r="M25" s="278" t="n"/>
      <c r="AA25" s="372" t="n">
        <v>0.8</v>
      </c>
      <c r="AB25" s="372" t="n">
        <v>0.8</v>
      </c>
    </row>
    <row r="26" ht="22.05" customHeight="1" s="107">
      <c r="A26" s="278" t="n"/>
      <c r="B26" s="278" t="n"/>
      <c r="C26" s="278" t="n"/>
      <c r="D26" s="278" t="n"/>
      <c r="E26" s="278" t="n"/>
      <c r="F26" s="278" t="n"/>
      <c r="G26" s="278" t="n"/>
      <c r="H26" s="329" t="inlineStr">
        <is>
          <t>Opportunity-aligned revenue (€m)</t>
        </is>
      </c>
      <c r="I26" s="516" t="n"/>
      <c r="J26" s="516" t="n"/>
      <c r="K26" s="334" t="n">
        <v>900</v>
      </c>
      <c r="L26" s="335" t="n">
        <v>0.18</v>
      </c>
      <c r="M26" s="278" t="n"/>
      <c r="AA26" s="372" t="n">
        <v>0.8</v>
      </c>
      <c r="AB26" s="372" t="n">
        <v>0.8</v>
      </c>
    </row>
    <row r="27" ht="22.05" customHeight="1" s="107">
      <c r="A27" s="278" t="n"/>
      <c r="B27" s="278" t="n"/>
      <c r="C27" s="278" t="n"/>
      <c r="D27" s="278" t="n"/>
      <c r="E27" s="278" t="n"/>
      <c r="F27" s="278" t="n"/>
      <c r="G27" s="278" t="n"/>
      <c r="H27" s="330" t="inlineStr">
        <is>
          <t>Climate capex (€m FY)</t>
        </is>
      </c>
      <c r="I27" s="516" t="n"/>
      <c r="J27" s="516" t="n"/>
      <c r="K27" s="336" t="n">
        <v>215</v>
      </c>
      <c r="L27" s="337" t="n">
        <v>0.24</v>
      </c>
      <c r="M27" s="278" t="n"/>
      <c r="AA27" s="372" t="n">
        <v>0.8</v>
      </c>
      <c r="AB27" s="372" t="n">
        <v>0.8</v>
      </c>
    </row>
    <row r="28" ht="22.05" customHeight="1" s="107">
      <c r="A28" s="278" t="n"/>
      <c r="B28" s="278" t="n"/>
      <c r="C28" s="278" t="n"/>
      <c r="D28" s="278" t="n"/>
      <c r="E28" s="278" t="n"/>
      <c r="F28" s="278" t="n"/>
      <c r="G28" s="278" t="n"/>
      <c r="H28" s="329" t="inlineStr">
        <is>
          <t>Internal carbon price (€/tCO₂e)</t>
        </is>
      </c>
      <c r="I28" s="516" t="n"/>
      <c r="J28" s="516" t="n"/>
      <c r="K28" s="334" t="n">
        <v>90</v>
      </c>
      <c r="L28" s="338" t="inlineStr">
        <is>
          <t>n/a</t>
        </is>
      </c>
      <c r="M28" s="278" t="n"/>
      <c r="AA28" s="372" t="n">
        <v>0.8</v>
      </c>
      <c r="AB28" s="372" t="n">
        <v>0.8</v>
      </c>
    </row>
    <row r="29" ht="22.05" customHeight="1" s="107">
      <c r="A29" s="278" t="n"/>
      <c r="B29" s="278" t="n"/>
      <c r="C29" s="278" t="n"/>
      <c r="D29" s="278" t="n"/>
      <c r="E29" s="278" t="n"/>
      <c r="F29" s="278" t="n"/>
      <c r="G29" s="278" t="n"/>
      <c r="H29" s="331" t="inlineStr">
        <is>
          <t>Climate-linked exec pay</t>
        </is>
      </c>
      <c r="I29" s="518" t="n"/>
      <c r="J29" s="518" t="n"/>
      <c r="K29" s="573" t="n">
        <v>0.12</v>
      </c>
      <c r="L29" s="340" t="inlineStr">
        <is>
          <t>of variable</t>
        </is>
      </c>
      <c r="M29" s="278" t="n"/>
      <c r="AA29" s="372" t="n">
        <v>0.8</v>
      </c>
      <c r="AB29" s="372" t="n">
        <v>0.8</v>
      </c>
    </row>
    <row r="30" ht="12" customHeight="1" s="107">
      <c r="A30" s="278" t="n"/>
      <c r="B30" s="278" t="n"/>
      <c r="C30" s="278" t="n"/>
      <c r="D30" s="278" t="n"/>
      <c r="E30" s="278" t="n"/>
      <c r="F30" s="278" t="n"/>
      <c r="G30" s="278" t="n"/>
      <c r="H30" s="278" t="n"/>
      <c r="I30" s="278" t="n"/>
      <c r="J30" s="278" t="n"/>
      <c r="K30" s="278" t="n"/>
      <c r="L30" s="278" t="n"/>
      <c r="M30" s="278" t="n"/>
      <c r="AA30" s="372" t="n">
        <v>0.8</v>
      </c>
      <c r="AB30" s="372" t="n">
        <v>0.8</v>
      </c>
    </row>
    <row r="31" ht="18" customHeight="1" s="107">
      <c r="A31" s="278" t="n"/>
      <c r="B31" s="278" t="n"/>
      <c r="C31" s="278" t="n"/>
      <c r="D31" s="278" t="n"/>
      <c r="E31" s="278" t="n"/>
      <c r="F31" s="278" t="n"/>
      <c r="G31" s="278" t="n"/>
      <c r="H31" s="278" t="n"/>
      <c r="I31" s="278" t="n"/>
      <c r="J31" s="278" t="n"/>
      <c r="K31" s="278" t="n"/>
      <c r="L31" s="278" t="n"/>
      <c r="M31" s="278" t="n"/>
      <c r="AA31" s="372" t="n">
        <v>0.8</v>
      </c>
      <c r="AB31" s="372" t="n">
        <v>0.8</v>
      </c>
    </row>
    <row r="32" ht="18" customHeight="1" s="107">
      <c r="A32" s="278" t="n"/>
      <c r="B32" s="278" t="n"/>
      <c r="C32" s="278" t="n"/>
      <c r="D32" s="278" t="n"/>
      <c r="E32" s="278" t="n"/>
      <c r="F32" s="278" t="n"/>
      <c r="G32" s="278" t="n"/>
      <c r="H32" s="278" t="n"/>
      <c r="I32" s="278" t="n"/>
      <c r="J32" s="278" t="n"/>
      <c r="K32" s="278" t="n"/>
      <c r="L32" s="278" t="n"/>
      <c r="M32" s="278" t="n"/>
      <c r="AA32" s="372" t="n">
        <v>0.8</v>
      </c>
      <c r="AB32" s="372" t="n">
        <v>0.8</v>
      </c>
    </row>
    <row r="33" ht="18" customHeight="1" s="107">
      <c r="A33" s="278" t="n"/>
      <c r="B33" s="278" t="n"/>
      <c r="C33" s="278" t="n"/>
      <c r="D33" s="278" t="n"/>
      <c r="E33" s="278" t="n"/>
      <c r="F33" s="278" t="n"/>
      <c r="G33" s="278" t="n"/>
      <c r="H33" s="278" t="n"/>
      <c r="I33" s="278" t="n"/>
      <c r="J33" s="278" t="n"/>
      <c r="K33" s="278" t="n"/>
      <c r="L33" s="278" t="n"/>
      <c r="M33" s="278" t="n"/>
    </row>
    <row r="34" ht="18" customHeight="1" s="107">
      <c r="A34" s="278" t="n"/>
      <c r="B34" s="278" t="n"/>
      <c r="C34" s="278" t="n"/>
      <c r="D34" s="278" t="n"/>
      <c r="E34" s="278" t="n"/>
      <c r="F34" s="278" t="n"/>
      <c r="G34" s="278" t="n"/>
      <c r="H34" s="278" t="n"/>
      <c r="I34" s="278" t="n"/>
      <c r="J34" s="278" t="n"/>
      <c r="K34" s="278" t="n"/>
      <c r="L34" s="278" t="n"/>
      <c r="M34" s="278" t="n"/>
    </row>
    <row r="35" ht="12" customHeight="1" s="107">
      <c r="A35" s="278" t="n"/>
      <c r="B35" s="278" t="n"/>
      <c r="C35" s="278" t="n"/>
      <c r="D35" s="278" t="n"/>
      <c r="E35" s="278" t="n"/>
      <c r="F35" s="278" t="n"/>
      <c r="G35" s="278" t="n"/>
      <c r="H35" s="278" t="n"/>
      <c r="I35" s="278" t="n"/>
      <c r="J35" s="278" t="n"/>
      <c r="K35" s="278" t="n"/>
      <c r="L35" s="278" t="n"/>
      <c r="M35" s="278" t="n"/>
    </row>
    <row r="36" ht="30" customHeight="1" s="107">
      <c r="A36" s="278" t="n"/>
      <c r="B36" s="343" t="inlineStr">
        <is>
          <t>2.  COMMERCIAL BANK</t>
        </is>
      </c>
      <c r="K36" s="284" t="inlineStr">
        <is>
          <t>NZBA / PCAF aligned</t>
        </is>
      </c>
      <c r="M36" s="278" t="n"/>
    </row>
    <row r="37" ht="6" customHeight="1" s="107" thickBot="1">
      <c r="A37" s="278" t="n"/>
      <c r="B37" s="278" t="n"/>
      <c r="C37" s="278" t="n"/>
      <c r="D37" s="278" t="n"/>
      <c r="E37" s="278" t="n"/>
      <c r="F37" s="278" t="n"/>
      <c r="G37" s="278" t="n"/>
      <c r="H37" s="278" t="n"/>
      <c r="I37" s="278" t="n"/>
      <c r="J37" s="278" t="n"/>
      <c r="K37" s="278" t="n"/>
      <c r="L37" s="278" t="n"/>
      <c r="M37" s="278" t="n"/>
    </row>
    <row r="38" ht="22.05" customHeight="1" s="107" thickTop="1">
      <c r="A38" s="278" t="n"/>
      <c r="B38" s="286" t="inlineStr">
        <is>
          <t>OPERATIONAL S1+2</t>
        </is>
      </c>
      <c r="C38" s="496" t="n"/>
      <c r="D38" s="496" t="n"/>
      <c r="E38" s="286" t="inlineStr">
        <is>
          <t>FINANCED EMISSIONS (CAT 15)</t>
        </is>
      </c>
      <c r="F38" s="496" t="n"/>
      <c r="G38" s="496" t="n"/>
      <c r="H38" s="286" t="inlineStr">
        <is>
          <t>CREDIT BOOK — TOTAL EAD</t>
        </is>
      </c>
      <c r="I38" s="496" t="n"/>
      <c r="J38" s="496" t="n"/>
      <c r="K38" s="568" t="inlineStr">
        <is>
          <t>SUSTAINABLE FINANCE</t>
        </is>
      </c>
      <c r="L38" s="497" t="n"/>
      <c r="M38" s="278" t="n"/>
    </row>
    <row r="39" ht="43.95" customHeight="1" s="107">
      <c r="A39" s="278" t="n"/>
      <c r="B39" s="289" t="inlineStr">
        <is>
          <t>13.2 kt</t>
        </is>
      </c>
      <c r="E39" s="289" t="inlineStr">
        <is>
          <t>7.7 Mt</t>
        </is>
      </c>
      <c r="H39" s="289" t="inlineStr">
        <is>
          <t>USD 165bn</t>
        </is>
      </c>
      <c r="K39" s="569" t="inlineStr">
        <is>
          <t>USD 14.3bn</t>
        </is>
      </c>
      <c r="L39" s="508" t="n"/>
      <c r="M39" s="278" t="n"/>
    </row>
    <row r="40" ht="22.05" customHeight="1" s="107">
      <c r="A40" s="278" t="n"/>
      <c r="B40" s="292" t="inlineStr">
        <is>
          <t>tCO₂e — own operations</t>
        </is>
      </c>
      <c r="C40" s="500" t="n"/>
      <c r="D40" s="500" t="n"/>
      <c r="E40" s="292" t="inlineStr">
        <is>
          <t>tCO₂e — PCAF v2.0</t>
        </is>
      </c>
      <c r="F40" s="500" t="n"/>
      <c r="G40" s="500" t="n"/>
      <c r="H40" s="292" t="inlineStr">
        <is>
          <t>Lending + investment</t>
        </is>
      </c>
      <c r="I40" s="500" t="n"/>
      <c r="J40" s="500" t="n"/>
      <c r="K40" s="570" t="inlineStr">
        <is>
          <t>Origination FY — target 18 by 2027</t>
        </is>
      </c>
      <c r="L40" s="501" t="n"/>
      <c r="M40" s="278" t="n"/>
    </row>
    <row r="41" ht="10.05" customHeight="1" s="107">
      <c r="A41" s="278" t="n"/>
      <c r="B41" s="278" t="n"/>
      <c r="C41" s="278" t="n"/>
      <c r="D41" s="278" t="n"/>
      <c r="E41" s="278" t="n"/>
      <c r="F41" s="278" t="n"/>
      <c r="G41" s="278" t="n"/>
      <c r="H41" s="278" t="n"/>
      <c r="I41" s="278" t="n"/>
      <c r="J41" s="278" t="n"/>
      <c r="K41" s="278" t="n"/>
      <c r="L41" s="278" t="n"/>
      <c r="M41" s="278" t="n"/>
    </row>
    <row r="42" ht="22.05" customHeight="1" s="107" thickBot="1">
      <c r="A42" s="278" t="n"/>
      <c r="B42" s="332" t="inlineStr">
        <is>
          <t>FINANCED EMISSIONS INTENSITY by SECTOR</t>
        </is>
      </c>
      <c r="H42" s="332" t="inlineStr">
        <is>
          <t>PORTFOLIO EXPOSURE</t>
        </is>
      </c>
      <c r="M42" s="278" t="n"/>
    </row>
    <row r="43" ht="22.05" customHeight="1" s="107" thickTop="1">
      <c r="A43" s="278" t="n"/>
      <c r="B43" s="341" t="inlineStr">
        <is>
          <t>Sector</t>
        </is>
      </c>
      <c r="C43" s="514" t="n"/>
      <c r="D43" s="298" t="inlineStr">
        <is>
          <t>Current</t>
        </is>
      </c>
      <c r="E43" s="298" t="inlineStr">
        <is>
          <t>Industry</t>
        </is>
      </c>
      <c r="F43" s="298" t="inlineStr">
        <is>
          <t>2030 Target</t>
        </is>
      </c>
      <c r="G43" s="299" t="inlineStr">
        <is>
          <t>Status</t>
        </is>
      </c>
      <c r="H43" s="341" t="inlineStr">
        <is>
          <t>Exposure</t>
        </is>
      </c>
      <c r="I43" s="514" t="n"/>
      <c r="J43" s="514" t="n"/>
      <c r="K43" s="298" t="inlineStr">
        <is>
          <t>USD bn EAD</t>
        </is>
      </c>
      <c r="L43" s="333" t="inlineStr">
        <is>
          <t>% Book</t>
        </is>
      </c>
      <c r="M43" s="278" t="n"/>
    </row>
    <row r="44" ht="22.05" customHeight="1" s="107">
      <c r="A44" s="278" t="n"/>
      <c r="B44" s="329" t="inlineStr">
        <is>
          <t>Power (kgCO₂e/MWh)</t>
        </is>
      </c>
      <c r="C44" s="516" t="n"/>
      <c r="D44" s="303" t="n">
        <v>270</v>
      </c>
      <c r="E44" s="303" t="n">
        <v>380</v>
      </c>
      <c r="F44" s="303" t="n">
        <v>138</v>
      </c>
      <c r="G44" s="304">
        <f>IF(D44&lt;=F44,"On track",IF(D44&lt;=E44,"Off track","Critical"))</f>
        <v/>
      </c>
      <c r="H44" s="329" t="inlineStr">
        <is>
          <t>Transition-risk credit exposure</t>
        </is>
      </c>
      <c r="I44" s="516" t="n"/>
      <c r="J44" s="516" t="n"/>
      <c r="K44" s="574" t="n">
        <v>32</v>
      </c>
      <c r="L44" s="575">
        <f>K44/165</f>
        <v/>
      </c>
      <c r="M44" s="278" t="n"/>
    </row>
    <row r="45" ht="22.05" customHeight="1" s="107">
      <c r="A45" s="278" t="n"/>
      <c r="B45" s="330" t="inlineStr">
        <is>
          <t>Steel (tCO₂e/t crude)</t>
        </is>
      </c>
      <c r="C45" s="516" t="n"/>
      <c r="D45" s="346" t="n">
        <v>1.55</v>
      </c>
      <c r="E45" s="346" t="n">
        <v>2.32</v>
      </c>
      <c r="F45" s="346" t="n">
        <v>1</v>
      </c>
      <c r="G45" s="310">
        <f>IF(D45&lt;=F45,"On track",IF(D45&lt;=E45,"Off track","Critical"))</f>
        <v/>
      </c>
      <c r="H45" s="330" t="inlineStr">
        <is>
          <t>Physical-risk credit exposure</t>
        </is>
      </c>
      <c r="I45" s="516" t="n"/>
      <c r="J45" s="516" t="n"/>
      <c r="K45" s="576" t="n">
        <v>14.2</v>
      </c>
      <c r="L45" s="577">
        <f>K45/165</f>
        <v/>
      </c>
      <c r="M45" s="278" t="n"/>
    </row>
    <row r="46" ht="22.05" customHeight="1" s="107">
      <c r="A46" s="278" t="n"/>
      <c r="B46" s="329" t="inlineStr">
        <is>
          <t>Cement (kgCO₂e/t)</t>
        </is>
      </c>
      <c r="C46" s="516" t="n"/>
      <c r="D46" s="303" t="n">
        <v>580</v>
      </c>
      <c r="E46" s="303" t="n">
        <v>596</v>
      </c>
      <c r="F46" s="303" t="n">
        <v>460</v>
      </c>
      <c r="G46" s="304">
        <f>IF(D46&lt;=F46,"On track",IF(D46&lt;=E46,"Off track","Critical"))</f>
        <v/>
      </c>
      <c r="H46" s="329" t="inlineStr">
        <is>
          <t>Sustainable finance assets</t>
        </is>
      </c>
      <c r="I46" s="516" t="n"/>
      <c r="J46" s="516" t="n"/>
      <c r="K46" s="574" t="n">
        <v>14.3</v>
      </c>
      <c r="L46" s="575">
        <f>K46/165</f>
        <v/>
      </c>
      <c r="M46" s="278" t="n"/>
    </row>
    <row r="47" ht="22.05" customHeight="1" s="107">
      <c r="A47" s="278" t="n"/>
      <c r="B47" s="330" t="inlineStr">
        <is>
          <t>UK Mortgages (kgCO₂e/m²)</t>
        </is>
      </c>
      <c r="C47" s="516" t="n"/>
      <c r="D47" s="309" t="n">
        <v>30</v>
      </c>
      <c r="E47" s="309" t="n">
        <v>30</v>
      </c>
      <c r="F47" s="309" t="n">
        <v>19</v>
      </c>
      <c r="G47" s="310">
        <f>IF(D47&lt;=F47,"On track",IF(D47&lt;=E47,"Off track","Critical"))</f>
        <v/>
      </c>
      <c r="H47" s="330" t="inlineStr">
        <is>
          <t>Coal — legacy exposure (runoff)</t>
        </is>
      </c>
      <c r="I47" s="516" t="n"/>
      <c r="J47" s="516" t="n"/>
      <c r="K47" s="576" t="n">
        <v>1.8</v>
      </c>
      <c r="L47" s="577">
        <f>K47/165</f>
        <v/>
      </c>
      <c r="M47" s="278" t="n"/>
    </row>
    <row r="48" ht="22.05" customHeight="1" s="107">
      <c r="A48" s="278" t="n"/>
      <c r="B48" s="329" t="inlineStr">
        <is>
          <t>Aviation (gCO₂e/RPK)</t>
        </is>
      </c>
      <c r="C48" s="516" t="n"/>
      <c r="D48" s="303" t="n">
        <v>100</v>
      </c>
      <c r="E48" s="303" t="n">
        <v>90</v>
      </c>
      <c r="F48" s="303" t="n">
        <v>62</v>
      </c>
      <c r="G48" s="304">
        <f>IF(D48&lt;=F48,"On track",IF(D48&lt;=E48,"Off track","Critical"))</f>
        <v/>
      </c>
      <c r="H48" s="329" t="inlineStr">
        <is>
          <t>ECL overlay (climate, USD m)</t>
        </is>
      </c>
      <c r="I48" s="516" t="n"/>
      <c r="J48" s="516" t="n"/>
      <c r="K48" s="334" t="n">
        <v>165</v>
      </c>
      <c r="L48" s="338" t="inlineStr">
        <is>
          <t>Memo</t>
        </is>
      </c>
      <c r="M48" s="278" t="n"/>
    </row>
    <row r="49" ht="22.05" customHeight="1" s="107">
      <c r="A49" s="278" t="n"/>
      <c r="B49" s="331" t="inlineStr">
        <is>
          <t>Shipping (gCO₂e/dwt-nm)</t>
        </is>
      </c>
      <c r="C49" s="518" t="n"/>
      <c r="D49" s="349" t="n">
        <v>5.1</v>
      </c>
      <c r="E49" s="349" t="n">
        <v>6.5</v>
      </c>
      <c r="F49" s="349" t="n">
        <v>4.3</v>
      </c>
      <c r="G49" s="320">
        <f>IF(D49&lt;=F49,"On track",IF(D49&lt;=E49,"Off track","Critical"))</f>
        <v/>
      </c>
      <c r="H49" s="331" t="inlineStr">
        <is>
          <t>PCAF data quality (weighted)</t>
        </is>
      </c>
      <c r="I49" s="518" t="n"/>
      <c r="J49" s="518" t="n"/>
      <c r="K49" s="349" t="n">
        <v>2.9</v>
      </c>
      <c r="L49" s="340" t="inlineStr">
        <is>
          <t>target ≤2.5</t>
        </is>
      </c>
      <c r="M49" s="278" t="n"/>
    </row>
    <row r="50" ht="12" customHeight="1" s="107">
      <c r="A50" s="278" t="n"/>
      <c r="B50" s="278" t="n"/>
      <c r="C50" s="278" t="n"/>
      <c r="D50" s="278" t="n"/>
      <c r="E50" s="278" t="n"/>
      <c r="F50" s="278" t="n"/>
      <c r="G50" s="278" t="n"/>
      <c r="H50" s="278" t="n"/>
      <c r="I50" s="278" t="n"/>
      <c r="J50" s="278" t="n"/>
      <c r="K50" s="278" t="n"/>
      <c r="L50" s="278" t="n"/>
      <c r="M50" s="278" t="n"/>
    </row>
    <row r="51" ht="22.05" customHeight="1" s="107" thickBot="1">
      <c r="A51" s="278" t="n"/>
      <c r="B51" s="332" t="inlineStr">
        <is>
          <t>% GAP TO 2030 TARGET by SECTOR</t>
        </is>
      </c>
      <c r="H51" s="332" t="inlineStr">
        <is>
          <t>TARGET PROGRESS — NZBA portfolios</t>
        </is>
      </c>
      <c r="M51" s="278" t="n"/>
    </row>
    <row r="52" ht="22.05" customHeight="1" s="107" thickTop="1">
      <c r="A52" s="278" t="n"/>
      <c r="B52" s="278" t="n"/>
      <c r="C52" s="278" t="n"/>
      <c r="D52" s="278" t="n"/>
      <c r="E52" s="278" t="n"/>
      <c r="F52" s="278" t="n"/>
      <c r="G52" s="278" t="n"/>
      <c r="H52" s="296" t="inlineStr">
        <is>
          <t>Target</t>
        </is>
      </c>
      <c r="I52" s="514" t="n"/>
      <c r="J52" s="298" t="inlineStr">
        <is>
          <t>Progress</t>
        </is>
      </c>
      <c r="K52" s="350" t="inlineStr">
        <is>
          <t>Bar</t>
        </is>
      </c>
      <c r="L52" s="301" t="n"/>
      <c r="M52" s="278" t="n"/>
    </row>
    <row r="53" ht="22.05" customHeight="1" s="107">
      <c r="A53" s="278" t="n"/>
      <c r="B53" s="278" t="n"/>
      <c r="C53" s="278" t="n"/>
      <c r="D53" s="278" t="n"/>
      <c r="E53" s="278" t="n"/>
      <c r="F53" s="278" t="n"/>
      <c r="G53" s="278" t="n"/>
      <c r="H53" s="329" t="inlineStr">
        <is>
          <t>Oil &amp; Gas –42% absolute by 2030</t>
        </is>
      </c>
      <c r="I53" s="516" t="n"/>
      <c r="J53" s="305" t="n">
        <v>0.43</v>
      </c>
      <c r="K53" s="352">
        <f>REPT("■",ROUND(0.43*20,0))</f>
        <v/>
      </c>
      <c r="L53" s="517" t="n"/>
      <c r="M53" s="278" t="n"/>
    </row>
    <row r="54" ht="22.05" customHeight="1" s="107">
      <c r="A54" s="278" t="n"/>
      <c r="B54" s="278" t="n"/>
      <c r="C54" s="278" t="n"/>
      <c r="D54" s="278" t="n"/>
      <c r="E54" s="278" t="n"/>
      <c r="F54" s="278" t="n"/>
      <c r="G54" s="278" t="n"/>
      <c r="H54" s="330" t="inlineStr">
        <is>
          <t>Power 138 kgCO₂e/MWh by 2030</t>
        </is>
      </c>
      <c r="I54" s="516" t="n"/>
      <c r="J54" s="311" t="n">
        <v>0.45</v>
      </c>
      <c r="K54" s="354">
        <f>REPT("■",ROUND(0.45*20,0))</f>
        <v/>
      </c>
      <c r="L54" s="517" t="n"/>
      <c r="M54" s="278" t="n"/>
    </row>
    <row r="55" ht="22.05" customHeight="1" s="107">
      <c r="A55" s="278" t="n"/>
      <c r="B55" s="278" t="n"/>
      <c r="C55" s="278" t="n"/>
      <c r="D55" s="278" t="n"/>
      <c r="E55" s="278" t="n"/>
      <c r="F55" s="278" t="n"/>
      <c r="G55" s="278" t="n"/>
      <c r="H55" s="329" t="inlineStr">
        <is>
          <t>Coal phase-out new financing 2025</t>
        </is>
      </c>
      <c r="I55" s="516" t="n"/>
      <c r="J55" s="305" t="n">
        <v>1</v>
      </c>
      <c r="K55" s="356">
        <f>REPT("■",20)</f>
        <v/>
      </c>
      <c r="L55" s="517" t="n"/>
      <c r="M55" s="278" t="n"/>
    </row>
    <row r="56" ht="22.05" customHeight="1" s="107">
      <c r="A56" s="278" t="n"/>
      <c r="B56" s="278" t="n"/>
      <c r="C56" s="278" t="n"/>
      <c r="D56" s="278" t="n"/>
      <c r="E56" s="278" t="n"/>
      <c r="F56" s="278" t="n"/>
      <c r="G56" s="278" t="n"/>
      <c r="H56" s="330" t="inlineStr">
        <is>
          <t>Operational S1+2 net zero by 2030</t>
        </is>
      </c>
      <c r="I56" s="516" t="n"/>
      <c r="J56" s="311" t="n">
        <v>0.4</v>
      </c>
      <c r="K56" s="354">
        <f>REPT("■",ROUND(0.4*20,0))</f>
        <v/>
      </c>
      <c r="L56" s="517" t="n"/>
      <c r="M56" s="278" t="n"/>
    </row>
    <row r="57" ht="22.05" customHeight="1" s="107">
      <c r="A57" s="278" t="n"/>
      <c r="B57" s="278" t="n"/>
      <c r="C57" s="278" t="n"/>
      <c r="D57" s="278" t="n"/>
      <c r="E57" s="278" t="n"/>
      <c r="F57" s="278" t="n"/>
      <c r="G57" s="278" t="n"/>
      <c r="H57" s="329" t="inlineStr">
        <is>
          <t>Sustainable finance USD 18bn by 2027</t>
        </is>
      </c>
      <c r="I57" s="516" t="n"/>
      <c r="J57" s="305" t="n">
        <v>0.79</v>
      </c>
      <c r="K57" s="356">
        <f>REPT("■",ROUND(0.79*20,0))</f>
        <v/>
      </c>
      <c r="L57" s="517" t="n"/>
      <c r="M57" s="278" t="n"/>
    </row>
    <row r="58" ht="22.05" customHeight="1" s="107">
      <c r="A58" s="278" t="n"/>
      <c r="B58" s="278" t="n"/>
      <c r="C58" s="278" t="n"/>
      <c r="D58" s="278" t="n"/>
      <c r="E58" s="278" t="n"/>
      <c r="F58" s="278" t="n"/>
      <c r="G58" s="278" t="n"/>
      <c r="H58" s="331" t="inlineStr">
        <is>
          <t>PCAF data quality ≤2.5 by 2027</t>
        </is>
      </c>
      <c r="I58" s="518" t="n"/>
      <c r="J58" s="321" t="n">
        <v>0.6</v>
      </c>
      <c r="K58" s="358">
        <f>REPT("■",ROUND(0.6*20,0))</f>
        <v/>
      </c>
      <c r="L58" s="519" t="n"/>
      <c r="M58" s="278" t="n"/>
    </row>
    <row r="59" ht="22.05" customHeight="1" s="107">
      <c r="A59" s="278" t="n"/>
      <c r="B59" s="278" t="n"/>
      <c r="C59" s="278" t="n"/>
      <c r="D59" s="278" t="n"/>
      <c r="E59" s="278" t="n"/>
      <c r="F59" s="278" t="n"/>
      <c r="G59" s="278" t="n"/>
      <c r="H59" s="278" t="n"/>
      <c r="I59" s="278" t="n"/>
      <c r="J59" s="278" t="n"/>
      <c r="K59" s="278" t="n"/>
      <c r="L59" s="278" t="n"/>
      <c r="M59" s="278" t="n"/>
    </row>
    <row r="60" ht="22.05" customHeight="1" s="107">
      <c r="A60" s="278" t="n"/>
      <c r="B60" s="278" t="n"/>
      <c r="C60" s="278" t="n"/>
      <c r="D60" s="278" t="n"/>
      <c r="E60" s="278" t="n"/>
      <c r="F60" s="278" t="n"/>
      <c r="G60" s="278" t="n"/>
      <c r="H60" s="278" t="n"/>
      <c r="I60" s="278" t="n"/>
      <c r="J60" s="278" t="n"/>
      <c r="K60" s="278" t="n"/>
      <c r="L60" s="278" t="n"/>
      <c r="M60" s="278" t="n"/>
    </row>
    <row r="61" ht="22.05" customHeight="1" s="107">
      <c r="A61" s="278" t="n"/>
      <c r="B61" s="278" t="n"/>
      <c r="C61" s="278" t="n"/>
      <c r="D61" s="278" t="n"/>
      <c r="E61" s="278" t="n"/>
      <c r="F61" s="278" t="n"/>
      <c r="G61" s="278" t="n"/>
      <c r="H61" s="278" t="n"/>
      <c r="I61" s="278" t="n"/>
      <c r="J61" s="278" t="n"/>
      <c r="K61" s="278" t="n"/>
      <c r="L61" s="278" t="n"/>
      <c r="M61" s="278" t="n"/>
    </row>
    <row r="62" ht="22.05" customHeight="1" s="107">
      <c r="A62" s="278" t="n"/>
      <c r="B62" s="278" t="n"/>
      <c r="C62" s="278" t="n"/>
      <c r="D62" s="278" t="n"/>
      <c r="E62" s="278" t="n"/>
      <c r="F62" s="278" t="n"/>
      <c r="G62" s="278" t="n"/>
      <c r="H62" s="278" t="n"/>
      <c r="I62" s="278" t="n"/>
      <c r="J62" s="278" t="n"/>
      <c r="K62" s="278" t="n"/>
      <c r="L62" s="278" t="n"/>
      <c r="M62" s="278" t="n"/>
    </row>
    <row r="63" ht="22.05" customHeight="1" s="107">
      <c r="A63" s="278" t="n"/>
      <c r="B63" s="278" t="n"/>
      <c r="C63" s="278" t="n"/>
      <c r="D63" s="278" t="n"/>
      <c r="E63" s="278" t="n"/>
      <c r="F63" s="278" t="n"/>
      <c r="G63" s="278" t="n"/>
      <c r="H63" s="278" t="n"/>
      <c r="I63" s="278" t="n"/>
      <c r="J63" s="278" t="n"/>
      <c r="K63" s="278" t="n"/>
      <c r="L63" s="278" t="n"/>
      <c r="M63" s="278" t="n"/>
    </row>
    <row r="64" ht="22.05" customHeight="1" s="107">
      <c r="A64" s="278" t="n"/>
      <c r="B64" s="278" t="n"/>
      <c r="C64" s="278" t="n"/>
      <c r="D64" s="278" t="n"/>
      <c r="E64" s="278" t="n"/>
      <c r="F64" s="278" t="n"/>
      <c r="G64" s="278" t="n"/>
      <c r="H64" s="278" t="n"/>
      <c r="I64" s="278" t="n"/>
      <c r="J64" s="278" t="n"/>
      <c r="K64" s="278" t="n"/>
      <c r="L64" s="278" t="n"/>
      <c r="M64" s="278" t="n"/>
    </row>
    <row r="65" ht="12" customHeight="1" s="107">
      <c r="A65" s="278" t="n"/>
      <c r="B65" s="278" t="n"/>
      <c r="C65" s="278" t="n"/>
      <c r="D65" s="278" t="n"/>
      <c r="E65" s="278" t="n"/>
      <c r="F65" s="278" t="n"/>
      <c r="G65" s="278" t="n"/>
      <c r="H65" s="278" t="n"/>
      <c r="I65" s="278" t="n"/>
      <c r="J65" s="278" t="n"/>
      <c r="K65" s="278" t="n"/>
      <c r="L65" s="278" t="n"/>
      <c r="M65" s="278" t="n"/>
    </row>
    <row r="66" ht="18" customHeight="1" s="107">
      <c r="A66" s="278" t="n"/>
      <c r="B66" s="278" t="n"/>
      <c r="C66" s="278" t="n"/>
      <c r="D66" s="278" t="n"/>
      <c r="E66" s="278" t="n"/>
      <c r="F66" s="278" t="n"/>
      <c r="G66" s="278" t="n"/>
      <c r="H66" s="278" t="n"/>
      <c r="I66" s="278" t="n"/>
      <c r="J66" s="278" t="n"/>
      <c r="K66" s="278" t="n"/>
      <c r="L66" s="278" t="n"/>
      <c r="M66" s="278" t="n"/>
    </row>
    <row r="67" ht="30" customHeight="1" s="107">
      <c r="A67" s="278" t="n"/>
      <c r="B67" s="343" t="inlineStr">
        <is>
          <t>3.  TECHNOLOGY / SaaS</t>
        </is>
      </c>
      <c r="K67" s="284" t="inlineStr">
        <is>
          <t>RE100 / SBTi 1.5°C aligned</t>
        </is>
      </c>
      <c r="M67" s="278" t="n"/>
    </row>
    <row r="68" ht="6" customHeight="1" s="107" thickBot="1">
      <c r="A68" s="278" t="n"/>
      <c r="B68" s="278" t="n"/>
      <c r="C68" s="278" t="n"/>
      <c r="D68" s="278" t="n"/>
      <c r="E68" s="278" t="n"/>
      <c r="F68" s="278" t="n"/>
      <c r="G68" s="278" t="n"/>
      <c r="H68" s="278" t="n"/>
      <c r="I68" s="278" t="n"/>
      <c r="J68" s="278" t="n"/>
      <c r="K68" s="278" t="n"/>
      <c r="L68" s="278" t="n"/>
      <c r="M68" s="278" t="n"/>
    </row>
    <row r="69" ht="22.05" customHeight="1" s="107" thickTop="1">
      <c r="A69" s="278" t="n"/>
      <c r="B69" s="286" t="inlineStr">
        <is>
          <t>SCOPE 1+2 (MARKET)</t>
        </is>
      </c>
      <c r="C69" s="496" t="n"/>
      <c r="D69" s="496" t="n"/>
      <c r="E69" s="286" t="inlineStr">
        <is>
          <t>SCOPE 3 EMISSIONS</t>
        </is>
      </c>
      <c r="F69" s="496" t="n"/>
      <c r="G69" s="496" t="n"/>
      <c r="H69" s="286" t="inlineStr">
        <is>
          <t>DATA-CENTRE PUE</t>
        </is>
      </c>
      <c r="I69" s="496" t="n"/>
      <c r="J69" s="496" t="n"/>
      <c r="K69" s="568" t="inlineStr">
        <is>
          <t>RENEWABLE COVER</t>
        </is>
      </c>
      <c r="L69" s="497" t="n"/>
      <c r="M69" s="278" t="n"/>
    </row>
    <row r="70" ht="43.95" customHeight="1" s="107">
      <c r="A70" s="278" t="n"/>
      <c r="B70" s="289" t="inlineStr">
        <is>
          <t>13.2 kt</t>
        </is>
      </c>
      <c r="E70" s="289" t="inlineStr">
        <is>
          <t>245 kt</t>
        </is>
      </c>
      <c r="H70" s="289" t="n">
        <v>1.18</v>
      </c>
      <c r="K70" s="578" t="n">
        <v>0.86</v>
      </c>
      <c r="L70" s="508" t="n"/>
      <c r="M70" s="278" t="n"/>
    </row>
    <row r="71" ht="22.05" customHeight="1" s="107">
      <c r="A71" s="278" t="n"/>
      <c r="B71" s="292" t="inlineStr">
        <is>
          <t>tCO₂e — 1,200 S1 + 12,000 S2-M</t>
        </is>
      </c>
      <c r="C71" s="500" t="n"/>
      <c r="D71" s="500" t="n"/>
      <c r="E71" s="292" t="inlineStr">
        <is>
          <t>tCO₂e — Cat 1, 6, 7, 11</t>
        </is>
      </c>
      <c r="F71" s="500" t="n"/>
      <c r="G71" s="500" t="n"/>
      <c r="H71" s="292" t="inlineStr">
        <is>
          <t>Fleet weighted — target 1.30 by 2030</t>
        </is>
      </c>
      <c r="I71" s="500" t="n"/>
      <c r="J71" s="500" t="n"/>
      <c r="K71" s="570" t="inlineStr">
        <is>
          <t>PPA + REGO — RE100 by 2027</t>
        </is>
      </c>
      <c r="L71" s="501" t="n"/>
      <c r="M71" s="278" t="n"/>
    </row>
    <row r="72" ht="10.05" customHeight="1" s="107">
      <c r="A72" s="278" t="n"/>
      <c r="B72" s="278" t="n"/>
      <c r="C72" s="278" t="n"/>
      <c r="D72" s="278" t="n"/>
      <c r="E72" s="278" t="n"/>
      <c r="F72" s="278" t="n"/>
      <c r="G72" s="278" t="n"/>
      <c r="H72" s="278" t="n"/>
      <c r="I72" s="278" t="n"/>
      <c r="J72" s="278" t="n"/>
      <c r="K72" s="278" t="n"/>
      <c r="L72" s="278" t="n"/>
      <c r="M72" s="278" t="n"/>
    </row>
    <row r="73" ht="22.05" customHeight="1" s="107" thickBot="1">
      <c r="A73" s="278" t="n"/>
      <c r="B73" s="332" t="inlineStr">
        <is>
          <t>OPERATIONAL EFFICIENCY vs BENCHMARKS</t>
        </is>
      </c>
      <c r="H73" s="332" t="inlineStr">
        <is>
          <t>TARGET PROGRESS — SBTi / RE100</t>
        </is>
      </c>
      <c r="M73" s="278" t="n"/>
    </row>
    <row r="74" ht="22.05" customHeight="1" s="107" thickTop="1">
      <c r="A74" s="278" t="n"/>
      <c r="B74" s="296" t="inlineStr">
        <is>
          <t>Metric</t>
        </is>
      </c>
      <c r="C74" s="514" t="n"/>
      <c r="D74" s="298" t="inlineStr">
        <is>
          <t>Current</t>
        </is>
      </c>
      <c r="E74" s="298" t="inlineStr">
        <is>
          <t>Industry</t>
        </is>
      </c>
      <c r="F74" s="298" t="inlineStr">
        <is>
          <t>2030 Target</t>
        </is>
      </c>
      <c r="G74" s="299" t="inlineStr">
        <is>
          <t>Status</t>
        </is>
      </c>
      <c r="H74" s="296" t="inlineStr">
        <is>
          <t>Target</t>
        </is>
      </c>
      <c r="I74" s="514" t="n"/>
      <c r="J74" s="298" t="inlineStr">
        <is>
          <t>Progress</t>
        </is>
      </c>
      <c r="K74" s="350" t="inlineStr">
        <is>
          <t>Bar</t>
        </is>
      </c>
      <c r="L74" s="301" t="n"/>
      <c r="M74" s="278" t="n"/>
    </row>
    <row r="75" ht="22.05" customHeight="1" s="107">
      <c r="A75" s="278" t="n"/>
      <c r="B75" s="329" t="inlineStr">
        <is>
          <t>Data centre PUE (lower better)</t>
        </is>
      </c>
      <c r="C75" s="516" t="n"/>
      <c r="D75" s="314" t="n">
        <v>1.18</v>
      </c>
      <c r="E75" s="314" t="n">
        <v>1.58</v>
      </c>
      <c r="F75" s="314" t="n">
        <v>1.3</v>
      </c>
      <c r="G75" s="304">
        <f>IF(D75&lt;=F75,"On track",IF(D75&lt;=E75,"Off track","Critical"))</f>
        <v/>
      </c>
      <c r="H75" s="329" t="inlineStr">
        <is>
          <t>S1+2 market net zero by 2030</t>
        </is>
      </c>
      <c r="I75" s="516" t="n"/>
      <c r="J75" s="305" t="n">
        <v>0.41</v>
      </c>
      <c r="K75" s="352">
        <f>REPT("■",ROUND(0.41*20,0))</f>
        <v/>
      </c>
      <c r="L75" s="517" t="n"/>
      <c r="M75" s="278" t="n"/>
    </row>
    <row r="76" ht="22.05" customHeight="1" s="107">
      <c r="A76" s="278" t="n"/>
      <c r="B76" s="330" t="inlineStr">
        <is>
          <t>Renewable electricity share</t>
        </is>
      </c>
      <c r="C76" s="516" t="n"/>
      <c r="D76" s="571" t="n">
        <v>0.86</v>
      </c>
      <c r="E76" s="571" t="n">
        <v>0.45</v>
      </c>
      <c r="F76" s="571" t="n">
        <v>0.85</v>
      </c>
      <c r="G76" s="310">
        <f>IF(D76&gt;=F76,"On track",IF(D76&gt;=E76,"Off track","Critical"))</f>
        <v/>
      </c>
      <c r="H76" s="330" t="inlineStr">
        <is>
          <t>Scope 3 –55% by 2035 vs 2022</t>
        </is>
      </c>
      <c r="I76" s="516" t="n"/>
      <c r="J76" s="311" t="n">
        <v>0.15</v>
      </c>
      <c r="K76" s="362">
        <f>REPT("■",ROUND(0.15*20,0))</f>
        <v/>
      </c>
      <c r="L76" s="517" t="n"/>
      <c r="M76" s="278" t="n"/>
    </row>
    <row r="77" ht="22.05" customHeight="1" s="107">
      <c r="A77" s="278" t="n"/>
      <c r="B77" s="329" t="inlineStr">
        <is>
          <t>Carbon intensity (S1+2) / USDm</t>
        </is>
      </c>
      <c r="C77" s="516" t="n"/>
      <c r="D77" s="363" t="n">
        <v>16.5</v>
      </c>
      <c r="E77" s="363" t="n">
        <v>5</v>
      </c>
      <c r="F77" s="363" t="n">
        <v>1.5</v>
      </c>
      <c r="G77" s="304">
        <f>IF(D77&lt;=F77,"On track",IF(D77&lt;=E77,"Off track","Critical"))</f>
        <v/>
      </c>
      <c r="H77" s="329" t="inlineStr">
        <is>
          <t>100% renewable by 2027 (RE100)</t>
        </is>
      </c>
      <c r="I77" s="516" t="n"/>
      <c r="J77" s="305" t="n">
        <v>0.86</v>
      </c>
      <c r="K77" s="356">
        <f>REPT("■",ROUND(0.86*20,0))</f>
        <v/>
      </c>
      <c r="L77" s="517" t="n"/>
      <c r="M77" s="278" t="n"/>
    </row>
    <row r="78" ht="22.05" customHeight="1" s="107">
      <c r="A78" s="278" t="n"/>
      <c r="B78" s="330" t="inlineStr">
        <is>
          <t>tCO₂e per FTE</t>
        </is>
      </c>
      <c r="C78" s="516" t="n"/>
      <c r="D78" s="364" t="n">
        <v>3.8</v>
      </c>
      <c r="E78" s="364" t="n">
        <v>6</v>
      </c>
      <c r="F78" s="364" t="n">
        <v>2</v>
      </c>
      <c r="G78" s="310">
        <f>IF(D78&lt;=F78,"On track",IF(D78&lt;=E78,"Off track","Critical"))</f>
        <v/>
      </c>
      <c r="H78" s="330" t="inlineStr">
        <is>
          <t>PUE 1.30 by 2030 (fleet)</t>
        </is>
      </c>
      <c r="I78" s="516" t="n"/>
      <c r="J78" s="311" t="n">
        <v>1</v>
      </c>
      <c r="K78" s="366">
        <f>REPT("■",20)</f>
        <v/>
      </c>
      <c r="L78" s="517" t="n"/>
      <c r="M78" s="278" t="n"/>
    </row>
    <row r="79" ht="22.05" customHeight="1" s="107">
      <c r="A79" s="278" t="n"/>
      <c r="B79" s="329" t="inlineStr">
        <is>
          <t>Water Usage Effectiveness L/kWh</t>
        </is>
      </c>
      <c r="C79" s="516" t="n"/>
      <c r="D79" s="363" t="n">
        <v>1.1</v>
      </c>
      <c r="E79" s="363" t="n">
        <v>1.8</v>
      </c>
      <c r="F79" s="363" t="n">
        <v>0.8</v>
      </c>
      <c r="G79" s="304">
        <f>IF(D79&lt;=F79,"On track",IF(D79&lt;=E79,"Off track","Critical"))</f>
        <v/>
      </c>
      <c r="H79" s="329" t="inlineStr">
        <is>
          <t>Supplier engagement (% top spend)</t>
        </is>
      </c>
      <c r="I79" s="516" t="n"/>
      <c r="J79" s="305" t="n">
        <v>0.62</v>
      </c>
      <c r="K79" s="356">
        <f>REPT("■",ROUND(0.62*20,0))</f>
        <v/>
      </c>
      <c r="L79" s="517" t="n"/>
      <c r="M79" s="278" t="n"/>
    </row>
    <row r="80" ht="22.05" customHeight="1" s="107">
      <c r="A80" s="278" t="n"/>
      <c r="B80" s="331" t="inlineStr">
        <is>
          <t>Climate-linked exec pay (% variable)</t>
        </is>
      </c>
      <c r="C80" s="518" t="n"/>
      <c r="D80" s="573" t="n">
        <v>0.08</v>
      </c>
      <c r="E80" s="573" t="n">
        <v>0.05</v>
      </c>
      <c r="F80" s="573" t="n">
        <v>0.1</v>
      </c>
      <c r="G80" s="320">
        <f>IF(D80&gt;=F80,"On track",IF(D80&gt;=E80,"Off track","Critical"))</f>
        <v/>
      </c>
      <c r="H80" s="331" t="inlineStr">
        <is>
          <t>WUE 0.8 L/kWh by 2030</t>
        </is>
      </c>
      <c r="I80" s="518" t="n"/>
      <c r="J80" s="321" t="n">
        <v>0.55</v>
      </c>
      <c r="K80" s="368">
        <f>REPT("■",ROUND(0.55*20,0))</f>
        <v/>
      </c>
      <c r="L80" s="519" t="n"/>
      <c r="M80" s="278" t="n"/>
    </row>
    <row r="81" ht="12" customHeight="1" s="107">
      <c r="A81" s="278" t="n"/>
      <c r="B81" s="278" t="n"/>
      <c r="C81" s="278" t="n"/>
      <c r="D81" s="278" t="n"/>
      <c r="E81" s="278" t="n"/>
      <c r="F81" s="278" t="n"/>
      <c r="G81" s="278" t="n"/>
      <c r="H81" s="278" t="n"/>
      <c r="I81" s="278" t="n"/>
      <c r="J81" s="278" t="n"/>
      <c r="K81" s="278" t="n"/>
      <c r="L81" s="278" t="n"/>
      <c r="M81" s="278" t="n"/>
    </row>
    <row r="82" ht="31.95" customHeight="1" s="107">
      <c r="A82" s="278" t="n"/>
      <c r="B82" s="369" t="inlineStr">
        <is>
          <t>Sources: Cement KPIs are formula-linked to Calculation Examples Section 9. Benchmarks from GCCA GNR, IEA NZE, SBTi sectoral pathways, NZBA, PCAF, RE100, Uptime Institute, CRREM. RAG status: On track = at or beyond 1.5°C 2030 target; Off track = between industry average and target; Critical = worse than industry average.</t>
        </is>
      </c>
      <c r="M82" s="278" t="n"/>
    </row>
    <row r="83" ht="18" customHeight="1" s="107">
      <c r="A83" s="278" t="n"/>
      <c r="B83" s="278" t="n"/>
      <c r="C83" s="278" t="n"/>
      <c r="D83" s="278" t="n"/>
      <c r="E83" s="278" t="n"/>
      <c r="F83" s="278" t="n"/>
      <c r="G83" s="278" t="n"/>
      <c r="H83" s="278" t="n"/>
      <c r="I83" s="278" t="n"/>
      <c r="J83" s="278" t="n"/>
      <c r="K83" s="278" t="n"/>
      <c r="L83" s="278" t="n"/>
      <c r="M83" s="278" t="n"/>
    </row>
    <row r="84" ht="18" customHeight="1" s="107">
      <c r="A84" s="278" t="n"/>
      <c r="B84" s="278" t="n"/>
      <c r="C84" s="278" t="n"/>
      <c r="D84" s="278" t="n"/>
      <c r="E84" s="278" t="n"/>
      <c r="F84" s="278" t="n"/>
      <c r="G84" s="278" t="n"/>
      <c r="H84" s="278" t="n"/>
      <c r="I84" s="278" t="n"/>
      <c r="J84" s="278" t="n"/>
      <c r="K84" s="278" t="n"/>
      <c r="L84" s="278" t="n"/>
      <c r="M84" s="278" t="n"/>
    </row>
    <row r="85" ht="18" customHeight="1" s="107">
      <c r="A85" s="278" t="n"/>
      <c r="B85" s="278" t="n"/>
      <c r="C85" s="278" t="n"/>
      <c r="D85" s="278" t="n"/>
      <c r="E85" s="278" t="n"/>
      <c r="F85" s="278" t="n"/>
      <c r="G85" s="278" t="n"/>
      <c r="H85" s="278" t="n"/>
      <c r="I85" s="278" t="n"/>
      <c r="J85" s="278" t="n"/>
      <c r="K85" s="278" t="n"/>
      <c r="L85" s="278" t="n"/>
      <c r="M85" s="278" t="n"/>
    </row>
    <row r="86" ht="18" customHeight="1" s="107">
      <c r="A86" s="278" t="n"/>
      <c r="B86" s="278" t="n"/>
      <c r="C86" s="278" t="n"/>
      <c r="D86" s="278" t="n"/>
      <c r="E86" s="278" t="n"/>
      <c r="F86" s="278" t="n"/>
      <c r="G86" s="278" t="n"/>
      <c r="H86" s="278" t="n"/>
      <c r="I86" s="278" t="n"/>
      <c r="J86" s="278" t="n"/>
      <c r="K86" s="278" t="n"/>
      <c r="L86" s="278" t="n"/>
      <c r="M86" s="278" t="n"/>
    </row>
    <row r="87" ht="18" customHeight="1" s="107">
      <c r="A87" s="278" t="n"/>
      <c r="B87" s="278" t="n"/>
      <c r="C87" s="278" t="n"/>
      <c r="D87" s="278" t="n"/>
      <c r="E87" s="278" t="n"/>
      <c r="F87" s="278" t="n"/>
      <c r="G87" s="278" t="n"/>
      <c r="H87" s="278" t="n"/>
      <c r="I87" s="278" t="n"/>
      <c r="J87" s="278" t="n"/>
      <c r="K87" s="278" t="n"/>
      <c r="L87" s="278" t="n"/>
      <c r="M87" s="278" t="n"/>
    </row>
    <row r="88" ht="18" customHeight="1" s="107">
      <c r="A88" s="278" t="n"/>
      <c r="B88" s="278" t="n"/>
      <c r="C88" s="278" t="n"/>
      <c r="D88" s="278" t="n"/>
      <c r="E88" s="278" t="n"/>
      <c r="F88" s="278" t="n"/>
      <c r="G88" s="278" t="n"/>
      <c r="H88" s="278" t="n"/>
      <c r="I88" s="278" t="n"/>
      <c r="J88" s="278" t="n"/>
      <c r="K88" s="278" t="n"/>
      <c r="L88" s="278" t="n"/>
      <c r="M88" s="278" t="n"/>
    </row>
    <row r="89" ht="18" customHeight="1" s="107">
      <c r="A89" s="278" t="n"/>
      <c r="B89" s="278" t="n"/>
      <c r="C89" s="278" t="n"/>
      <c r="D89" s="278" t="n"/>
      <c r="E89" s="278" t="n"/>
      <c r="F89" s="278" t="n"/>
      <c r="G89" s="278" t="n"/>
      <c r="H89" s="278" t="n"/>
      <c r="I89" s="278" t="n"/>
      <c r="J89" s="278" t="n"/>
      <c r="K89" s="278" t="n"/>
      <c r="L89" s="278" t="n"/>
      <c r="M89" s="278" t="n"/>
    </row>
    <row r="90" ht="18" customHeight="1" s="107">
      <c r="A90" s="278" t="n"/>
      <c r="B90" s="278" t="n"/>
      <c r="C90" s="278" t="n"/>
      <c r="D90" s="278" t="n"/>
      <c r="E90" s="278" t="n"/>
      <c r="F90" s="278" t="n"/>
      <c r="G90" s="278" t="n"/>
      <c r="H90" s="278" t="n"/>
      <c r="I90" s="278" t="n"/>
      <c r="J90" s="278" t="n"/>
      <c r="K90" s="278" t="n"/>
      <c r="L90" s="278" t="n"/>
      <c r="M90" s="278" t="n"/>
    </row>
    <row r="91" ht="18" customHeight="1" s="107">
      <c r="A91" s="278" t="n"/>
      <c r="B91" s="278" t="n"/>
      <c r="C91" s="278" t="n"/>
      <c r="D91" s="278" t="n"/>
      <c r="E91" s="278" t="n"/>
      <c r="F91" s="278" t="n"/>
      <c r="G91" s="278" t="n"/>
      <c r="H91" s="278" t="n"/>
      <c r="I91" s="278" t="n"/>
      <c r="J91" s="278" t="n"/>
      <c r="K91" s="278" t="n"/>
      <c r="L91" s="278" t="n"/>
      <c r="M91" s="278" t="n"/>
    </row>
    <row r="92" ht="18" customHeight="1" s="107">
      <c r="A92" s="278" t="n"/>
      <c r="B92" s="278" t="n"/>
      <c r="C92" s="278" t="n"/>
      <c r="D92" s="278" t="n"/>
      <c r="E92" s="278" t="n"/>
      <c r="F92" s="278" t="n"/>
      <c r="G92" s="278" t="n"/>
      <c r="H92" s="278" t="n"/>
      <c r="I92" s="278" t="n"/>
      <c r="J92" s="278" t="n"/>
      <c r="K92" s="278" t="n"/>
      <c r="L92" s="278" t="n"/>
      <c r="M92" s="278" t="n"/>
    </row>
    <row r="93" ht="18" customHeight="1" s="107">
      <c r="A93" s="278" t="n"/>
      <c r="B93" s="278" t="n"/>
      <c r="C93" s="278" t="n"/>
      <c r="D93" s="278" t="n"/>
      <c r="E93" s="278" t="n"/>
      <c r="F93" s="278" t="n"/>
      <c r="G93" s="278" t="n"/>
      <c r="H93" s="278" t="n"/>
      <c r="I93" s="278" t="n"/>
      <c r="J93" s="278" t="n"/>
      <c r="K93" s="278" t="n"/>
      <c r="L93" s="278" t="n"/>
      <c r="M93" s="278" t="n"/>
    </row>
    <row r="94" ht="18" customHeight="1" s="107">
      <c r="A94" s="278" t="n"/>
      <c r="B94" s="278" t="n"/>
      <c r="C94" s="278" t="n"/>
      <c r="D94" s="278" t="n"/>
      <c r="E94" s="278" t="n"/>
      <c r="F94" s="278" t="n"/>
      <c r="G94" s="278" t="n"/>
      <c r="H94" s="278" t="n"/>
      <c r="I94" s="278" t="n"/>
      <c r="J94" s="278" t="n"/>
      <c r="K94" s="278" t="n"/>
      <c r="L94" s="278" t="n"/>
      <c r="M94" s="278" t="n"/>
    </row>
    <row r="95" ht="18" customHeight="1" s="107">
      <c r="A95" s="278" t="n"/>
      <c r="B95" s="278" t="n"/>
      <c r="C95" s="278" t="n"/>
      <c r="D95" s="278" t="n"/>
      <c r="E95" s="278" t="n"/>
      <c r="F95" s="278" t="n"/>
      <c r="G95" s="278" t="n"/>
      <c r="H95" s="278" t="n"/>
      <c r="I95" s="278" t="n"/>
      <c r="J95" s="278" t="n"/>
      <c r="K95" s="278" t="n"/>
      <c r="L95" s="278" t="n"/>
      <c r="M95" s="278" t="n"/>
    </row>
    <row r="96" ht="18" customHeight="1" s="107">
      <c r="A96" s="278" t="n"/>
      <c r="B96" s="278" t="n"/>
      <c r="C96" s="278" t="n"/>
      <c r="D96" s="278" t="n"/>
      <c r="E96" s="278" t="n"/>
      <c r="F96" s="278" t="n"/>
      <c r="G96" s="278" t="n"/>
      <c r="H96" s="278" t="n"/>
      <c r="I96" s="278" t="n"/>
      <c r="J96" s="278" t="n"/>
      <c r="K96" s="278" t="n"/>
      <c r="L96" s="278" t="n"/>
      <c r="M96" s="278" t="n"/>
    </row>
    <row r="97" ht="18" customHeight="1" s="107">
      <c r="A97" s="278" t="n"/>
      <c r="B97" s="278" t="n"/>
      <c r="C97" s="278" t="n"/>
      <c r="D97" s="278" t="n"/>
      <c r="E97" s="278" t="n"/>
      <c r="F97" s="278" t="n"/>
      <c r="G97" s="278" t="n"/>
      <c r="H97" s="278" t="n"/>
      <c r="I97" s="278" t="n"/>
      <c r="J97" s="278" t="n"/>
      <c r="K97" s="278" t="n"/>
      <c r="L97" s="278" t="n"/>
      <c r="M97" s="278" t="n"/>
    </row>
    <row r="98" ht="18" customHeight="1" s="107">
      <c r="A98" s="278" t="n"/>
      <c r="B98" s="278" t="n"/>
      <c r="C98" s="278" t="n"/>
      <c r="D98" s="278" t="n"/>
      <c r="E98" s="278" t="n"/>
      <c r="F98" s="278" t="n"/>
      <c r="G98" s="278" t="n"/>
      <c r="H98" s="278" t="n"/>
      <c r="I98" s="278" t="n"/>
      <c r="J98" s="278" t="n"/>
      <c r="K98" s="278" t="n"/>
      <c r="L98" s="278" t="n"/>
      <c r="M98" s="278" t="n"/>
    </row>
    <row r="99" ht="18" customHeight="1" s="107">
      <c r="A99" s="278" t="n"/>
      <c r="B99" s="278" t="n"/>
      <c r="C99" s="278" t="n"/>
      <c r="D99" s="278" t="n"/>
      <c r="E99" s="278" t="n"/>
      <c r="F99" s="278" t="n"/>
      <c r="G99" s="278" t="n"/>
      <c r="H99" s="278" t="n"/>
      <c r="I99" s="278" t="n"/>
      <c r="J99" s="278" t="n"/>
      <c r="K99" s="278" t="n"/>
      <c r="L99" s="278" t="n"/>
      <c r="M99" s="278" t="n"/>
    </row>
    <row r="100" ht="18" customHeight="1" s="107">
      <c r="A100" s="278" t="n"/>
      <c r="B100" s="278" t="n"/>
      <c r="C100" s="278" t="n"/>
      <c r="D100" s="278" t="n"/>
      <c r="E100" s="278" t="n"/>
      <c r="F100" s="278" t="n"/>
      <c r="G100" s="278" t="n"/>
      <c r="H100" s="278" t="n"/>
      <c r="I100" s="278" t="n"/>
      <c r="J100" s="278" t="n"/>
      <c r="K100" s="278" t="n"/>
      <c r="L100" s="278" t="n"/>
      <c r="M100" s="278" t="n"/>
    </row>
    <row r="101" ht="18" customHeight="1" s="107">
      <c r="A101" s="278" t="n"/>
      <c r="B101" s="278" t="n"/>
      <c r="C101" s="278" t="n"/>
      <c r="D101" s="278" t="n"/>
      <c r="E101" s="278" t="n"/>
      <c r="F101" s="278" t="n"/>
      <c r="G101" s="278" t="n"/>
      <c r="H101" s="278" t="n"/>
      <c r="I101" s="278" t="n"/>
      <c r="J101" s="278" t="n"/>
      <c r="K101" s="278" t="n"/>
      <c r="L101" s="278" t="n"/>
      <c r="M101" s="278" t="n"/>
    </row>
    <row r="102" ht="18" customHeight="1" s="107">
      <c r="A102" s="278" t="n"/>
      <c r="B102" s="278" t="n"/>
      <c r="C102" s="278" t="n"/>
      <c r="D102" s="278" t="n"/>
      <c r="E102" s="278" t="n"/>
      <c r="F102" s="278" t="n"/>
      <c r="G102" s="278" t="n"/>
      <c r="H102" s="278" t="n"/>
      <c r="I102" s="278" t="n"/>
      <c r="J102" s="278" t="n"/>
      <c r="K102" s="278" t="n"/>
      <c r="L102" s="278" t="n"/>
      <c r="M102" s="278" t="n"/>
    </row>
    <row r="103" ht="18" customHeight="1" s="107">
      <c r="A103" s="278" t="n"/>
      <c r="B103" s="278" t="n"/>
      <c r="C103" s="278" t="n"/>
      <c r="D103" s="278" t="n"/>
      <c r="E103" s="278" t="n"/>
      <c r="F103" s="278" t="n"/>
      <c r="G103" s="278" t="n"/>
      <c r="H103" s="278" t="n"/>
      <c r="I103" s="278" t="n"/>
      <c r="J103" s="278" t="n"/>
      <c r="K103" s="278" t="n"/>
      <c r="L103" s="278" t="n"/>
      <c r="M103" s="278" t="n"/>
    </row>
    <row r="104" ht="18" customHeight="1" s="107">
      <c r="A104" s="278" t="n"/>
      <c r="B104" s="278" t="n"/>
      <c r="C104" s="278" t="n"/>
      <c r="D104" s="278" t="n"/>
      <c r="E104" s="278" t="n"/>
      <c r="F104" s="278" t="n"/>
      <c r="G104" s="278" t="n"/>
      <c r="H104" s="278" t="n"/>
      <c r="I104" s="278" t="n"/>
      <c r="J104" s="278" t="n"/>
      <c r="K104" s="278" t="n"/>
      <c r="L104" s="278" t="n"/>
      <c r="M104" s="278" t="n"/>
    </row>
    <row r="105" ht="18" customHeight="1" s="107">
      <c r="A105" s="278" t="n"/>
      <c r="B105" s="278" t="n"/>
      <c r="C105" s="278" t="n"/>
      <c r="D105" s="278" t="n"/>
      <c r="E105" s="278" t="n"/>
      <c r="F105" s="278" t="n"/>
      <c r="G105" s="278" t="n"/>
      <c r="H105" s="278" t="n"/>
      <c r="I105" s="278" t="n"/>
      <c r="J105" s="278" t="n"/>
      <c r="K105" s="278" t="n"/>
      <c r="L105" s="278" t="n"/>
      <c r="M105" s="278" t="n"/>
    </row>
    <row r="106" ht="18" customHeight="1" s="107">
      <c r="A106" s="278" t="n"/>
      <c r="B106" s="278" t="n"/>
      <c r="C106" s="278" t="n"/>
      <c r="D106" s="278" t="n"/>
      <c r="E106" s="278" t="n"/>
      <c r="F106" s="278" t="n"/>
      <c r="G106" s="278" t="n"/>
      <c r="H106" s="278" t="n"/>
      <c r="I106" s="278" t="n"/>
      <c r="J106" s="278" t="n"/>
      <c r="K106" s="278" t="n"/>
      <c r="L106" s="278" t="n"/>
      <c r="M106" s="278" t="n"/>
    </row>
    <row r="107" ht="18" customHeight="1" s="107">
      <c r="A107" s="278" t="n"/>
      <c r="B107" s="278" t="n"/>
      <c r="C107" s="278" t="n"/>
      <c r="D107" s="278" t="n"/>
      <c r="E107" s="278" t="n"/>
      <c r="F107" s="278" t="n"/>
      <c r="G107" s="278" t="n"/>
      <c r="H107" s="278" t="n"/>
      <c r="I107" s="278" t="n"/>
      <c r="J107" s="278" t="n"/>
      <c r="K107" s="278" t="n"/>
      <c r="L107" s="278" t="n"/>
      <c r="M107" s="278" t="n"/>
    </row>
    <row r="108" ht="18" customHeight="1" s="107">
      <c r="A108" s="278" t="n"/>
      <c r="B108" s="278" t="n"/>
      <c r="C108" s="278" t="n"/>
      <c r="D108" s="278" t="n"/>
      <c r="E108" s="278" t="n"/>
      <c r="F108" s="278" t="n"/>
      <c r="G108" s="278" t="n"/>
      <c r="H108" s="278" t="n"/>
      <c r="I108" s="278" t="n"/>
      <c r="J108" s="278" t="n"/>
      <c r="K108" s="278" t="n"/>
      <c r="L108" s="278" t="n"/>
      <c r="M108" s="278" t="n"/>
    </row>
    <row r="109" ht="18" customHeight="1" s="107">
      <c r="A109" s="278" t="n"/>
      <c r="B109" s="278" t="n"/>
      <c r="C109" s="278" t="n"/>
      <c r="D109" s="278" t="n"/>
      <c r="E109" s="278" t="n"/>
      <c r="F109" s="278" t="n"/>
      <c r="G109" s="278" t="n"/>
      <c r="H109" s="278" t="n"/>
      <c r="I109" s="278" t="n"/>
      <c r="J109" s="278" t="n"/>
      <c r="K109" s="278" t="n"/>
      <c r="L109" s="278" t="n"/>
      <c r="M109" s="278" t="n"/>
    </row>
    <row r="110" ht="18" customHeight="1" s="107">
      <c r="A110" s="278" t="n"/>
      <c r="B110" s="278" t="n"/>
      <c r="C110" s="278" t="n"/>
      <c r="D110" s="278" t="n"/>
      <c r="E110" s="278" t="n"/>
      <c r="F110" s="278" t="n"/>
      <c r="G110" s="278" t="n"/>
      <c r="H110" s="278" t="n"/>
      <c r="I110" s="278" t="n"/>
      <c r="J110" s="278" t="n"/>
      <c r="K110" s="278" t="n"/>
      <c r="L110" s="278" t="n"/>
      <c r="M110" s="278" t="n"/>
    </row>
    <row r="111" ht="18" customHeight="1" s="107">
      <c r="A111" s="278" t="n"/>
      <c r="B111" s="278" t="n"/>
      <c r="C111" s="278" t="n"/>
      <c r="D111" s="278" t="n"/>
      <c r="E111" s="278" t="n"/>
      <c r="F111" s="278" t="n"/>
      <c r="G111" s="278" t="n"/>
      <c r="H111" s="278" t="n"/>
      <c r="I111" s="278" t="n"/>
      <c r="J111" s="278" t="n"/>
      <c r="K111" s="278" t="n"/>
      <c r="L111" s="278" t="n"/>
      <c r="M111" s="278" t="n"/>
    </row>
    <row r="112" ht="18" customHeight="1" s="107">
      <c r="A112" s="278" t="n"/>
      <c r="B112" s="278" t="n"/>
      <c r="C112" s="278" t="n"/>
      <c r="D112" s="278" t="n"/>
      <c r="E112" s="278" t="n"/>
      <c r="F112" s="278" t="n"/>
      <c r="G112" s="278" t="n"/>
      <c r="H112" s="278" t="n"/>
      <c r="I112" s="278" t="n"/>
      <c r="J112" s="278" t="n"/>
      <c r="K112" s="278" t="n"/>
      <c r="L112" s="278" t="n"/>
      <c r="M112" s="278" t="n"/>
    </row>
    <row r="113" ht="18" customHeight="1" s="107">
      <c r="A113" s="278" t="n"/>
      <c r="B113" s="278" t="n"/>
      <c r="C113" s="278" t="n"/>
      <c r="D113" s="278" t="n"/>
      <c r="E113" s="278" t="n"/>
      <c r="F113" s="278" t="n"/>
      <c r="G113" s="278" t="n"/>
      <c r="H113" s="278" t="n"/>
      <c r="I113" s="278" t="n"/>
      <c r="J113" s="278" t="n"/>
      <c r="K113" s="278" t="n"/>
      <c r="L113" s="278" t="n"/>
      <c r="M113" s="278" t="n"/>
    </row>
    <row r="114" ht="18" customHeight="1" s="107">
      <c r="A114" s="278" t="n"/>
      <c r="B114" s="278" t="n"/>
      <c r="C114" s="278" t="n"/>
      <c r="D114" s="278" t="n"/>
      <c r="E114" s="278" t="n"/>
      <c r="F114" s="278" t="n"/>
      <c r="G114" s="278" t="n"/>
      <c r="H114" s="278" t="n"/>
      <c r="I114" s="278" t="n"/>
      <c r="J114" s="278" t="n"/>
      <c r="K114" s="278" t="n"/>
      <c r="L114" s="278" t="n"/>
      <c r="M114" s="278" t="n"/>
    </row>
    <row r="115" ht="18" customHeight="1" s="107">
      <c r="A115" s="278" t="n"/>
      <c r="B115" s="278" t="n"/>
      <c r="C115" s="278" t="n"/>
      <c r="D115" s="278" t="n"/>
      <c r="E115" s="278" t="n"/>
      <c r="F115" s="278" t="n"/>
      <c r="G115" s="278" t="n"/>
      <c r="H115" s="278" t="n"/>
      <c r="I115" s="278" t="n"/>
      <c r="J115" s="278" t="n"/>
      <c r="K115" s="278" t="n"/>
      <c r="L115" s="278" t="n"/>
      <c r="M115" s="278" t="n"/>
    </row>
    <row r="116" ht="18" customHeight="1" s="107">
      <c r="A116" s="278" t="n"/>
      <c r="B116" s="278" t="n"/>
      <c r="C116" s="278" t="n"/>
      <c r="D116" s="278" t="n"/>
      <c r="E116" s="278" t="n"/>
      <c r="F116" s="278" t="n"/>
      <c r="G116" s="278" t="n"/>
      <c r="H116" s="278" t="n"/>
      <c r="I116" s="278" t="n"/>
      <c r="J116" s="278" t="n"/>
      <c r="K116" s="278" t="n"/>
      <c r="L116" s="278" t="n"/>
      <c r="M116" s="278" t="n"/>
    </row>
    <row r="117" ht="18" customHeight="1" s="107">
      <c r="A117" s="278" t="n"/>
      <c r="B117" s="278" t="n"/>
      <c r="C117" s="278" t="n"/>
      <c r="D117" s="278" t="n"/>
      <c r="E117" s="278" t="n"/>
      <c r="F117" s="278" t="n"/>
      <c r="G117" s="278" t="n"/>
      <c r="H117" s="278" t="n"/>
      <c r="I117" s="278" t="n"/>
      <c r="J117" s="278" t="n"/>
      <c r="K117" s="278" t="n"/>
      <c r="L117" s="278" t="n"/>
      <c r="M117" s="278" t="n"/>
    </row>
    <row r="118" ht="18" customHeight="1" s="107">
      <c r="A118" s="278" t="n"/>
      <c r="B118" s="278" t="n"/>
      <c r="C118" s="278" t="n"/>
      <c r="D118" s="278" t="n"/>
      <c r="E118" s="278" t="n"/>
      <c r="F118" s="278" t="n"/>
      <c r="G118" s="278" t="n"/>
      <c r="H118" s="278" t="n"/>
      <c r="I118" s="278" t="n"/>
      <c r="J118" s="278" t="n"/>
      <c r="K118" s="278" t="n"/>
      <c r="L118" s="278" t="n"/>
      <c r="M118" s="278" t="n"/>
    </row>
    <row r="119" ht="18" customHeight="1" s="107">
      <c r="A119" s="278" t="n"/>
      <c r="B119" s="278" t="n"/>
      <c r="C119" s="278" t="n"/>
      <c r="D119" s="278" t="n"/>
      <c r="E119" s="278" t="n"/>
      <c r="F119" s="278" t="n"/>
      <c r="G119" s="278" t="n"/>
      <c r="H119" s="278" t="n"/>
      <c r="I119" s="278" t="n"/>
      <c r="J119" s="278" t="n"/>
      <c r="K119" s="278" t="n"/>
      <c r="L119" s="278" t="n"/>
      <c r="M119" s="278" t="n"/>
    </row>
    <row r="120" ht="18" customHeight="1" s="107">
      <c r="A120" s="278" t="n"/>
      <c r="B120" s="278" t="n"/>
      <c r="C120" s="278" t="n"/>
      <c r="D120" s="278" t="n"/>
      <c r="E120" s="278" t="n"/>
      <c r="F120" s="278" t="n"/>
      <c r="G120" s="278" t="n"/>
      <c r="H120" s="278" t="n"/>
      <c r="I120" s="278" t="n"/>
      <c r="J120" s="278" t="n"/>
      <c r="K120" s="278" t="n"/>
      <c r="L120" s="278" t="n"/>
      <c r="M120" s="278" t="n"/>
    </row>
    <row r="121" ht="18" customHeight="1" s="107">
      <c r="A121" s="278" t="n"/>
      <c r="B121" s="278" t="n"/>
      <c r="C121" s="278" t="n"/>
      <c r="D121" s="278" t="n"/>
      <c r="E121" s="278" t="n"/>
      <c r="F121" s="278" t="n"/>
      <c r="G121" s="278" t="n"/>
      <c r="H121" s="278" t="n"/>
      <c r="I121" s="278" t="n"/>
      <c r="J121" s="278" t="n"/>
      <c r="K121" s="278" t="n"/>
      <c r="L121" s="278" t="n"/>
      <c r="M121" s="278" t="n"/>
    </row>
    <row r="122" ht="18" customHeight="1" s="107">
      <c r="A122" s="278" t="n"/>
      <c r="B122" s="278" t="n"/>
      <c r="C122" s="278" t="n"/>
      <c r="D122" s="278" t="n"/>
      <c r="E122" s="278" t="n"/>
      <c r="F122" s="278" t="n"/>
      <c r="G122" s="278" t="n"/>
      <c r="H122" s="278" t="n"/>
      <c r="I122" s="278" t="n"/>
      <c r="J122" s="278" t="n"/>
      <c r="K122" s="278" t="n"/>
      <c r="L122" s="278" t="n"/>
      <c r="M122" s="278" t="n"/>
    </row>
    <row r="123" ht="18" customHeight="1" s="107">
      <c r="A123" s="278" t="n"/>
      <c r="B123" s="278" t="n"/>
      <c r="C123" s="278" t="n"/>
      <c r="D123" s="278" t="n"/>
      <c r="E123" s="278" t="n"/>
      <c r="F123" s="278" t="n"/>
      <c r="G123" s="278" t="n"/>
      <c r="H123" s="278" t="n"/>
      <c r="I123" s="278" t="n"/>
      <c r="J123" s="278" t="n"/>
      <c r="K123" s="278" t="n"/>
      <c r="L123" s="278" t="n"/>
      <c r="M123" s="278" t="n"/>
    </row>
    <row r="124" ht="18" customHeight="1" s="107">
      <c r="A124" s="278" t="n"/>
      <c r="B124" s="278" t="n"/>
      <c r="C124" s="278" t="n"/>
      <c r="D124" s="278" t="n"/>
      <c r="E124" s="278" t="n"/>
      <c r="F124" s="278" t="n"/>
      <c r="G124" s="278" t="n"/>
      <c r="H124" s="278" t="n"/>
      <c r="I124" s="278" t="n"/>
      <c r="J124" s="278" t="n"/>
      <c r="K124" s="278" t="n"/>
      <c r="L124" s="278" t="n"/>
      <c r="M124" s="278" t="n"/>
    </row>
    <row r="125" ht="18" customHeight="1" s="107">
      <c r="A125" s="278" t="n"/>
      <c r="B125" s="278" t="n"/>
      <c r="C125" s="278" t="n"/>
      <c r="D125" s="278" t="n"/>
      <c r="E125" s="278" t="n"/>
      <c r="F125" s="278" t="n"/>
      <c r="G125" s="278" t="n"/>
      <c r="H125" s="278" t="n"/>
      <c r="I125" s="278" t="n"/>
      <c r="J125" s="278" t="n"/>
      <c r="K125" s="278" t="n"/>
      <c r="L125" s="278" t="n"/>
      <c r="M125" s="278" t="n"/>
    </row>
    <row r="126" ht="18" customHeight="1" s="107">
      <c r="A126" s="278" t="n"/>
      <c r="B126" s="278" t="n"/>
      <c r="C126" s="278" t="n"/>
      <c r="D126" s="278" t="n"/>
      <c r="E126" s="278" t="n"/>
      <c r="F126" s="278" t="n"/>
      <c r="G126" s="278" t="n"/>
      <c r="H126" s="278" t="n"/>
      <c r="I126" s="278" t="n"/>
      <c r="J126" s="278" t="n"/>
      <c r="K126" s="278" t="n"/>
      <c r="L126" s="278" t="n"/>
      <c r="M126" s="278" t="n"/>
    </row>
    <row r="127" ht="18" customHeight="1" s="107">
      <c r="A127" s="278" t="n"/>
      <c r="B127" s="278" t="n"/>
      <c r="C127" s="278" t="n"/>
      <c r="D127" s="278" t="n"/>
      <c r="E127" s="278" t="n"/>
      <c r="F127" s="278" t="n"/>
      <c r="G127" s="278" t="n"/>
      <c r="H127" s="278" t="n"/>
      <c r="I127" s="278" t="n"/>
      <c r="J127" s="278" t="n"/>
      <c r="K127" s="278" t="n"/>
      <c r="L127" s="278" t="n"/>
      <c r="M127" s="278" t="n"/>
    </row>
    <row r="128" ht="18" customHeight="1" s="107">
      <c r="A128" s="278" t="n"/>
      <c r="B128" s="278" t="n"/>
      <c r="C128" s="278" t="n"/>
      <c r="D128" s="278" t="n"/>
      <c r="E128" s="278" t="n"/>
      <c r="F128" s="278" t="n"/>
      <c r="G128" s="278" t="n"/>
      <c r="H128" s="278" t="n"/>
      <c r="I128" s="278" t="n"/>
      <c r="J128" s="278" t="n"/>
      <c r="K128" s="278" t="n"/>
      <c r="L128" s="278" t="n"/>
      <c r="M128" s="278" t="n"/>
    </row>
    <row r="129" ht="18" customHeight="1" s="107">
      <c r="A129" s="278" t="n"/>
      <c r="B129" s="278" t="n"/>
      <c r="C129" s="278" t="n"/>
      <c r="D129" s="278" t="n"/>
      <c r="E129" s="278" t="n"/>
      <c r="F129" s="278" t="n"/>
      <c r="G129" s="278" t="n"/>
      <c r="H129" s="278" t="n"/>
      <c r="I129" s="278" t="n"/>
      <c r="J129" s="278" t="n"/>
      <c r="K129" s="278" t="n"/>
      <c r="L129" s="278" t="n"/>
      <c r="M129" s="278" t="n"/>
    </row>
    <row r="130" ht="18" customHeight="1" s="107">
      <c r="A130" s="278" t="n"/>
      <c r="B130" s="278" t="n"/>
      <c r="C130" s="278" t="n"/>
      <c r="D130" s="278" t="n"/>
      <c r="E130" s="278" t="n"/>
      <c r="F130" s="278" t="n"/>
      <c r="G130" s="278" t="n"/>
      <c r="H130" s="278" t="n"/>
      <c r="I130" s="278" t="n"/>
      <c r="J130" s="278" t="n"/>
      <c r="K130" s="278" t="n"/>
      <c r="L130" s="278" t="n"/>
      <c r="M130" s="278" t="n"/>
    </row>
    <row r="131" ht="18" customHeight="1" s="107">
      <c r="A131" s="278" t="n"/>
      <c r="B131" s="278" t="n"/>
      <c r="C131" s="278" t="n"/>
      <c r="D131" s="278" t="n"/>
      <c r="E131" s="278" t="n"/>
      <c r="F131" s="278" t="n"/>
      <c r="G131" s="278" t="n"/>
      <c r="H131" s="278" t="n"/>
      <c r="I131" s="278" t="n"/>
      <c r="J131" s="278" t="n"/>
      <c r="K131" s="278" t="n"/>
      <c r="L131" s="278" t="n"/>
      <c r="M131" s="278" t="n"/>
    </row>
    <row r="132" ht="18" customHeight="1" s="107">
      <c r="A132" s="278" t="n"/>
      <c r="B132" s="278" t="n"/>
      <c r="C132" s="278" t="n"/>
      <c r="D132" s="278" t="n"/>
      <c r="E132" s="278" t="n"/>
      <c r="F132" s="278" t="n"/>
      <c r="G132" s="278" t="n"/>
      <c r="H132" s="278" t="n"/>
      <c r="I132" s="278" t="n"/>
      <c r="J132" s="278" t="n"/>
      <c r="K132" s="278" t="n"/>
      <c r="L132" s="278" t="n"/>
      <c r="M132" s="278" t="n"/>
    </row>
    <row r="133" ht="18" customHeight="1" s="107">
      <c r="A133" s="278" t="n"/>
      <c r="B133" s="278" t="n"/>
      <c r="C133" s="278" t="n"/>
      <c r="D133" s="278" t="n"/>
      <c r="E133" s="278" t="n"/>
      <c r="F133" s="278" t="n"/>
      <c r="G133" s="278" t="n"/>
      <c r="H133" s="278" t="n"/>
      <c r="I133" s="278" t="n"/>
      <c r="J133" s="278" t="n"/>
      <c r="K133" s="278" t="n"/>
      <c r="L133" s="278" t="n"/>
      <c r="M133" s="278" t="n"/>
    </row>
    <row r="134" ht="18" customHeight="1" s="107">
      <c r="A134" s="278" t="n"/>
      <c r="B134" s="278" t="n"/>
      <c r="C134" s="278" t="n"/>
      <c r="D134" s="278" t="n"/>
      <c r="E134" s="278" t="n"/>
      <c r="F134" s="278" t="n"/>
      <c r="G134" s="278" t="n"/>
      <c r="H134" s="278" t="n"/>
      <c r="I134" s="278" t="n"/>
      <c r="J134" s="278" t="n"/>
      <c r="K134" s="278" t="n"/>
      <c r="L134" s="278" t="n"/>
      <c r="M134" s="278" t="n"/>
    </row>
    <row r="135" ht="18" customHeight="1" s="107">
      <c r="A135" s="278" t="n"/>
      <c r="B135" s="278" t="n"/>
      <c r="C135" s="278" t="n"/>
      <c r="D135" s="278" t="n"/>
      <c r="E135" s="278" t="n"/>
      <c r="F135" s="278" t="n"/>
      <c r="G135" s="278" t="n"/>
      <c r="H135" s="278" t="n"/>
      <c r="I135" s="278" t="n"/>
      <c r="J135" s="278" t="n"/>
      <c r="K135" s="278" t="n"/>
      <c r="L135" s="278" t="n"/>
      <c r="M135" s="278" t="n"/>
    </row>
    <row r="136" ht="18" customHeight="1" s="107">
      <c r="A136" s="278" t="n"/>
      <c r="B136" s="278" t="n"/>
      <c r="C136" s="278" t="n"/>
      <c r="D136" s="278" t="n"/>
      <c r="E136" s="278" t="n"/>
      <c r="F136" s="278" t="n"/>
      <c r="G136" s="278" t="n"/>
      <c r="H136" s="278" t="n"/>
      <c r="I136" s="278" t="n"/>
      <c r="J136" s="278" t="n"/>
      <c r="K136" s="278" t="n"/>
      <c r="L136" s="278" t="n"/>
      <c r="M136" s="278" t="n"/>
    </row>
    <row r="137" ht="18" customHeight="1" s="107">
      <c r="A137" s="278" t="n"/>
      <c r="B137" s="278" t="n"/>
      <c r="C137" s="278" t="n"/>
      <c r="D137" s="278" t="n"/>
      <c r="E137" s="278" t="n"/>
      <c r="F137" s="278" t="n"/>
      <c r="G137" s="278" t="n"/>
      <c r="H137" s="278" t="n"/>
      <c r="I137" s="278" t="n"/>
      <c r="J137" s="278" t="n"/>
      <c r="K137" s="278" t="n"/>
      <c r="L137" s="278" t="n"/>
      <c r="M137" s="278" t="n"/>
    </row>
    <row r="138" ht="18" customHeight="1" s="107">
      <c r="A138" s="278" t="n"/>
      <c r="B138" s="278" t="n"/>
      <c r="C138" s="278" t="n"/>
      <c r="D138" s="278" t="n"/>
      <c r="E138" s="278" t="n"/>
      <c r="F138" s="278" t="n"/>
      <c r="G138" s="278" t="n"/>
      <c r="H138" s="278" t="n"/>
      <c r="I138" s="278" t="n"/>
      <c r="J138" s="278" t="n"/>
      <c r="K138" s="278" t="n"/>
      <c r="L138" s="278" t="n"/>
      <c r="M138" s="278" t="n"/>
    </row>
    <row r="139" ht="18" customHeight="1" s="107">
      <c r="A139" s="278" t="n"/>
      <c r="B139" s="278" t="n"/>
      <c r="C139" s="278" t="n"/>
      <c r="D139" s="278" t="n"/>
      <c r="E139" s="278" t="n"/>
      <c r="F139" s="278" t="n"/>
      <c r="G139" s="278" t="n"/>
      <c r="H139" s="278" t="n"/>
      <c r="I139" s="278" t="n"/>
      <c r="J139" s="278" t="n"/>
      <c r="K139" s="278" t="n"/>
      <c r="L139" s="278" t="n"/>
      <c r="M139" s="278" t="n"/>
    </row>
    <row r="140" ht="18" customHeight="1" s="107">
      <c r="A140" s="278" t="n"/>
      <c r="B140" s="278" t="n"/>
      <c r="C140" s="278" t="n"/>
      <c r="D140" s="278" t="n"/>
      <c r="E140" s="278" t="n"/>
      <c r="F140" s="278" t="n"/>
      <c r="G140" s="278" t="n"/>
      <c r="H140" s="278" t="n"/>
      <c r="I140" s="278" t="n"/>
      <c r="J140" s="278" t="n"/>
      <c r="K140" s="278" t="n"/>
      <c r="L140" s="278" t="n"/>
      <c r="M140" s="278" t="n"/>
    </row>
    <row r="141" ht="18" customHeight="1" s="107">
      <c r="A141" s="278" t="n"/>
      <c r="B141" s="278" t="n"/>
      <c r="C141" s="278" t="n"/>
      <c r="D141" s="278" t="n"/>
      <c r="E141" s="278" t="n"/>
      <c r="F141" s="278" t="n"/>
      <c r="G141" s="278" t="n"/>
      <c r="H141" s="278" t="n"/>
      <c r="I141" s="278" t="n"/>
      <c r="J141" s="278" t="n"/>
      <c r="K141" s="278" t="n"/>
      <c r="L141" s="278" t="n"/>
      <c r="M141" s="278" t="n"/>
    </row>
    <row r="142" ht="18" customHeight="1" s="107">
      <c r="A142" s="278" t="n"/>
      <c r="B142" s="278" t="n"/>
      <c r="C142" s="278" t="n"/>
      <c r="D142" s="278" t="n"/>
      <c r="E142" s="278" t="n"/>
      <c r="F142" s="278" t="n"/>
      <c r="G142" s="278" t="n"/>
      <c r="H142" s="278" t="n"/>
      <c r="I142" s="278" t="n"/>
      <c r="J142" s="278" t="n"/>
      <c r="K142" s="278" t="n"/>
      <c r="L142" s="278" t="n"/>
      <c r="M142" s="278" t="n"/>
    </row>
    <row r="143" ht="18" customHeight="1" s="107">
      <c r="A143" s="278" t="n"/>
      <c r="B143" s="278" t="n"/>
      <c r="C143" s="278" t="n"/>
      <c r="D143" s="278" t="n"/>
      <c r="E143" s="278" t="n"/>
      <c r="F143" s="278" t="n"/>
      <c r="G143" s="278" t="n"/>
      <c r="H143" s="278" t="n"/>
      <c r="I143" s="278" t="n"/>
      <c r="J143" s="278" t="n"/>
      <c r="K143" s="278" t="n"/>
      <c r="L143" s="278" t="n"/>
      <c r="M143" s="278" t="n"/>
    </row>
    <row r="144" ht="18" customHeight="1" s="107">
      <c r="A144" s="278" t="n"/>
      <c r="B144" s="278" t="n"/>
      <c r="C144" s="278" t="n"/>
      <c r="D144" s="278" t="n"/>
      <c r="E144" s="278" t="n"/>
      <c r="F144" s="278" t="n"/>
      <c r="G144" s="278" t="n"/>
      <c r="H144" s="278" t="n"/>
      <c r="I144" s="278" t="n"/>
      <c r="J144" s="278" t="n"/>
      <c r="K144" s="278" t="n"/>
      <c r="L144" s="278" t="n"/>
      <c r="M144" s="278" t="n"/>
    </row>
    <row r="145" ht="18" customHeight="1" s="107">
      <c r="A145" s="278" t="n"/>
      <c r="B145" s="278" t="n"/>
      <c r="C145" s="278" t="n"/>
      <c r="D145" s="278" t="n"/>
      <c r="E145" s="278" t="n"/>
      <c r="F145" s="278" t="n"/>
      <c r="G145" s="278" t="n"/>
      <c r="H145" s="278" t="n"/>
      <c r="I145" s="278" t="n"/>
      <c r="J145" s="278" t="n"/>
      <c r="K145" s="278" t="n"/>
      <c r="L145" s="278" t="n"/>
      <c r="M145" s="278" t="n"/>
    </row>
    <row r="146" ht="18" customHeight="1" s="107">
      <c r="A146" s="278" t="n"/>
      <c r="B146" s="278" t="n"/>
      <c r="C146" s="278" t="n"/>
      <c r="D146" s="278" t="n"/>
      <c r="E146" s="278" t="n"/>
      <c r="F146" s="278" t="n"/>
      <c r="G146" s="278" t="n"/>
      <c r="H146" s="278" t="n"/>
      <c r="I146" s="278" t="n"/>
      <c r="J146" s="278" t="n"/>
      <c r="K146" s="278" t="n"/>
      <c r="L146" s="278" t="n"/>
      <c r="M146" s="278" t="n"/>
    </row>
    <row r="147" ht="18" customHeight="1" s="107">
      <c r="A147" s="278" t="n"/>
      <c r="B147" s="278" t="n"/>
      <c r="C147" s="278" t="n"/>
      <c r="D147" s="278" t="n"/>
      <c r="E147" s="278" t="n"/>
      <c r="F147" s="278" t="n"/>
      <c r="G147" s="278" t="n"/>
      <c r="H147" s="278" t="n"/>
      <c r="I147" s="278" t="n"/>
      <c r="J147" s="278" t="n"/>
      <c r="K147" s="278" t="n"/>
      <c r="L147" s="278" t="n"/>
      <c r="M147" s="278" t="n"/>
    </row>
    <row r="148" ht="18" customHeight="1" s="107">
      <c r="A148" s="278" t="n"/>
      <c r="B148" s="278" t="n"/>
      <c r="C148" s="278" t="n"/>
      <c r="D148" s="278" t="n"/>
      <c r="E148" s="278" t="n"/>
      <c r="F148" s="278" t="n"/>
      <c r="G148" s="278" t="n"/>
      <c r="H148" s="278" t="n"/>
      <c r="I148" s="278" t="n"/>
      <c r="J148" s="278" t="n"/>
      <c r="K148" s="278" t="n"/>
      <c r="L148" s="278" t="n"/>
      <c r="M148" s="278" t="n"/>
    </row>
    <row r="149" ht="18" customHeight="1" s="107">
      <c r="A149" s="278" t="n"/>
      <c r="B149" s="278" t="n"/>
      <c r="C149" s="278" t="n"/>
      <c r="D149" s="278" t="n"/>
      <c r="E149" s="278" t="n"/>
      <c r="F149" s="278" t="n"/>
      <c r="G149" s="278" t="n"/>
      <c r="H149" s="278" t="n"/>
      <c r="I149" s="278" t="n"/>
      <c r="J149" s="278" t="n"/>
      <c r="K149" s="278" t="n"/>
      <c r="L149" s="278" t="n"/>
      <c r="M149" s="278" t="n"/>
    </row>
    <row r="150" ht="18" customHeight="1" s="107">
      <c r="A150" s="278" t="n"/>
      <c r="B150" s="278" t="n"/>
      <c r="C150" s="278" t="n"/>
      <c r="D150" s="278" t="n"/>
      <c r="E150" s="278" t="n"/>
      <c r="F150" s="278" t="n"/>
      <c r="G150" s="278" t="n"/>
      <c r="H150" s="278" t="n"/>
      <c r="I150" s="278" t="n"/>
      <c r="J150" s="278" t="n"/>
      <c r="K150" s="278" t="n"/>
      <c r="L150" s="278" t="n"/>
      <c r="M150" s="278" t="n"/>
    </row>
    <row r="151" ht="18" customHeight="1" s="107">
      <c r="A151" s="278" t="n"/>
      <c r="B151" s="278" t="n"/>
      <c r="C151" s="278" t="n"/>
      <c r="D151" s="278" t="n"/>
      <c r="E151" s="278" t="n"/>
      <c r="F151" s="278" t="n"/>
      <c r="G151" s="278" t="n"/>
      <c r="H151" s="278" t="n"/>
      <c r="I151" s="278" t="n"/>
      <c r="J151" s="278" t="n"/>
      <c r="K151" s="278" t="n"/>
      <c r="L151" s="278" t="n"/>
      <c r="M151" s="278" t="n"/>
    </row>
    <row r="152" ht="18" customHeight="1" s="107">
      <c r="A152" s="278" t="n"/>
      <c r="B152" s="278" t="n"/>
      <c r="C152" s="278" t="n"/>
      <c r="D152" s="278" t="n"/>
      <c r="E152" s="278" t="n"/>
      <c r="F152" s="278" t="n"/>
      <c r="G152" s="278" t="n"/>
      <c r="H152" s="278" t="n"/>
      <c r="I152" s="278" t="n"/>
      <c r="J152" s="278" t="n"/>
      <c r="K152" s="278" t="n"/>
      <c r="L152" s="278" t="n"/>
      <c r="M152" s="278" t="n"/>
    </row>
    <row r="153" ht="18" customHeight="1" s="107">
      <c r="A153" s="278" t="n"/>
      <c r="B153" s="278" t="n"/>
      <c r="C153" s="278" t="n"/>
      <c r="D153" s="278" t="n"/>
      <c r="E153" s="278" t="n"/>
      <c r="F153" s="278" t="n"/>
      <c r="G153" s="278" t="n"/>
      <c r="H153" s="278" t="n"/>
      <c r="I153" s="278" t="n"/>
      <c r="J153" s="278" t="n"/>
      <c r="K153" s="278" t="n"/>
      <c r="L153" s="278" t="n"/>
      <c r="M153" s="278" t="n"/>
    </row>
    <row r="154" ht="18" customHeight="1" s="107">
      <c r="A154" s="278" t="n"/>
      <c r="B154" s="278" t="n"/>
      <c r="C154" s="278" t="n"/>
      <c r="D154" s="278" t="n"/>
      <c r="E154" s="278" t="n"/>
      <c r="F154" s="278" t="n"/>
      <c r="G154" s="278" t="n"/>
      <c r="H154" s="278" t="n"/>
      <c r="I154" s="278" t="n"/>
      <c r="J154" s="278" t="n"/>
      <c r="K154" s="278" t="n"/>
      <c r="L154" s="278" t="n"/>
      <c r="M154" s="278" t="n"/>
    </row>
    <row r="155" ht="18" customHeight="1" s="107">
      <c r="A155" s="278" t="n"/>
      <c r="B155" s="278" t="n"/>
      <c r="C155" s="278" t="n"/>
      <c r="D155" s="278" t="n"/>
      <c r="E155" s="278" t="n"/>
      <c r="F155" s="278" t="n"/>
      <c r="G155" s="278" t="n"/>
      <c r="H155" s="278" t="n"/>
      <c r="I155" s="278" t="n"/>
      <c r="J155" s="278" t="n"/>
      <c r="K155" s="278" t="n"/>
      <c r="L155" s="278" t="n"/>
      <c r="M155" s="278" t="n"/>
    </row>
    <row r="156" ht="18" customHeight="1" s="107">
      <c r="A156" s="278" t="n"/>
      <c r="B156" s="278" t="n"/>
      <c r="C156" s="278" t="n"/>
      <c r="D156" s="278" t="n"/>
      <c r="E156" s="278" t="n"/>
      <c r="F156" s="278" t="n"/>
      <c r="G156" s="278" t="n"/>
      <c r="H156" s="278" t="n"/>
      <c r="I156" s="278" t="n"/>
      <c r="J156" s="278" t="n"/>
      <c r="K156" s="278" t="n"/>
      <c r="L156" s="278" t="n"/>
      <c r="M156" s="278" t="n"/>
    </row>
    <row r="157" ht="18" customHeight="1" s="107">
      <c r="A157" s="278" t="n"/>
      <c r="B157" s="278" t="n"/>
      <c r="C157" s="278" t="n"/>
      <c r="D157" s="278" t="n"/>
      <c r="E157" s="278" t="n"/>
      <c r="F157" s="278" t="n"/>
      <c r="G157" s="278" t="n"/>
      <c r="H157" s="278" t="n"/>
      <c r="I157" s="278" t="n"/>
      <c r="J157" s="278" t="n"/>
      <c r="K157" s="278" t="n"/>
      <c r="L157" s="278" t="n"/>
      <c r="M157" s="278" t="n"/>
    </row>
    <row r="158" ht="18" customHeight="1" s="107">
      <c r="A158" s="278" t="n"/>
      <c r="B158" s="278" t="n"/>
      <c r="C158" s="278" t="n"/>
      <c r="D158" s="278" t="n"/>
      <c r="E158" s="278" t="n"/>
      <c r="F158" s="278" t="n"/>
      <c r="G158" s="278" t="n"/>
      <c r="H158" s="278" t="n"/>
      <c r="I158" s="278" t="n"/>
      <c r="J158" s="278" t="n"/>
      <c r="K158" s="278" t="n"/>
      <c r="L158" s="278" t="n"/>
      <c r="M158" s="278" t="n"/>
    </row>
    <row r="159" ht="18" customHeight="1" s="107">
      <c r="A159" s="278" t="n"/>
      <c r="B159" s="278" t="n"/>
      <c r="C159" s="278" t="n"/>
      <c r="D159" s="278" t="n"/>
      <c r="E159" s="278" t="n"/>
      <c r="F159" s="278" t="n"/>
      <c r="G159" s="278" t="n"/>
      <c r="H159" s="278" t="n"/>
      <c r="I159" s="278" t="n"/>
      <c r="J159" s="278" t="n"/>
      <c r="K159" s="278" t="n"/>
      <c r="L159" s="278" t="n"/>
      <c r="M159" s="278" t="n"/>
    </row>
    <row r="160" ht="18" customHeight="1" s="107">
      <c r="A160" s="278" t="n"/>
      <c r="B160" s="278" t="n"/>
      <c r="C160" s="278" t="n"/>
      <c r="D160" s="278" t="n"/>
      <c r="E160" s="278" t="n"/>
      <c r="F160" s="278" t="n"/>
      <c r="G160" s="278" t="n"/>
      <c r="H160" s="278" t="n"/>
      <c r="I160" s="278" t="n"/>
      <c r="J160" s="278" t="n"/>
      <c r="K160" s="278" t="n"/>
      <c r="L160" s="278" t="n"/>
      <c r="M160" s="278" t="n"/>
    </row>
    <row r="161" ht="18" customHeight="1" s="107">
      <c r="A161" s="278" t="n"/>
      <c r="B161" s="278" t="n"/>
      <c r="C161" s="278" t="n"/>
      <c r="D161" s="278" t="n"/>
      <c r="E161" s="278" t="n"/>
      <c r="F161" s="278" t="n"/>
      <c r="G161" s="278" t="n"/>
      <c r="H161" s="278" t="n"/>
      <c r="I161" s="278" t="n"/>
      <c r="J161" s="278" t="n"/>
      <c r="K161" s="278" t="n"/>
      <c r="L161" s="278" t="n"/>
      <c r="M161" s="278" t="n"/>
    </row>
    <row r="162" ht="18" customHeight="1" s="107">
      <c r="A162" s="278" t="n"/>
      <c r="B162" s="278" t="n"/>
      <c r="C162" s="278" t="n"/>
      <c r="D162" s="278" t="n"/>
      <c r="E162" s="278" t="n"/>
      <c r="F162" s="278" t="n"/>
      <c r="G162" s="278" t="n"/>
      <c r="H162" s="278" t="n"/>
      <c r="I162" s="278" t="n"/>
      <c r="J162" s="278" t="n"/>
      <c r="K162" s="278" t="n"/>
      <c r="L162" s="278" t="n"/>
      <c r="M162" s="278" t="n"/>
    </row>
    <row r="163" ht="18" customHeight="1" s="107">
      <c r="A163" s="278" t="n"/>
      <c r="B163" s="278" t="n"/>
      <c r="C163" s="278" t="n"/>
      <c r="D163" s="278" t="n"/>
      <c r="E163" s="278" t="n"/>
      <c r="F163" s="278" t="n"/>
      <c r="G163" s="278" t="n"/>
      <c r="H163" s="278" t="n"/>
      <c r="I163" s="278" t="n"/>
      <c r="J163" s="278" t="n"/>
      <c r="K163" s="278" t="n"/>
      <c r="L163" s="278" t="n"/>
      <c r="M163" s="278" t="n"/>
    </row>
    <row r="164" ht="18" customHeight="1" s="107">
      <c r="A164" s="278" t="n"/>
      <c r="B164" s="278" t="n"/>
      <c r="C164" s="278" t="n"/>
      <c r="D164" s="278" t="n"/>
      <c r="E164" s="278" t="n"/>
      <c r="F164" s="278" t="n"/>
      <c r="G164" s="278" t="n"/>
      <c r="H164" s="278" t="n"/>
      <c r="I164" s="278" t="n"/>
      <c r="J164" s="278" t="n"/>
      <c r="K164" s="278" t="n"/>
      <c r="L164" s="278" t="n"/>
      <c r="M164" s="278" t="n"/>
    </row>
    <row r="165" ht="18" customHeight="1" s="107">
      <c r="A165" s="278" t="n"/>
      <c r="B165" s="278" t="n"/>
      <c r="C165" s="278" t="n"/>
      <c r="D165" s="278" t="n"/>
      <c r="E165" s="278" t="n"/>
      <c r="F165" s="278" t="n"/>
      <c r="G165" s="278" t="n"/>
      <c r="H165" s="278" t="n"/>
      <c r="I165" s="278" t="n"/>
      <c r="J165" s="278" t="n"/>
      <c r="K165" s="278" t="n"/>
      <c r="L165" s="278" t="n"/>
      <c r="M165" s="278" t="n"/>
    </row>
    <row r="166" ht="18" customHeight="1" s="107">
      <c r="A166" s="278" t="n"/>
      <c r="B166" s="278" t="n"/>
      <c r="C166" s="278" t="n"/>
      <c r="D166" s="278" t="n"/>
      <c r="E166" s="278" t="n"/>
      <c r="F166" s="278" t="n"/>
      <c r="G166" s="278" t="n"/>
      <c r="H166" s="278" t="n"/>
      <c r="I166" s="278" t="n"/>
      <c r="J166" s="278" t="n"/>
      <c r="K166" s="278" t="n"/>
      <c r="L166" s="278" t="n"/>
      <c r="M166" s="278" t="n"/>
    </row>
    <row r="167" ht="18" customHeight="1" s="107">
      <c r="A167" s="278" t="n"/>
      <c r="B167" s="278" t="n"/>
      <c r="C167" s="278" t="n"/>
      <c r="D167" s="278" t="n"/>
      <c r="E167" s="278" t="n"/>
      <c r="F167" s="278" t="n"/>
      <c r="G167" s="278" t="n"/>
      <c r="H167" s="278" t="n"/>
      <c r="I167" s="278" t="n"/>
      <c r="J167" s="278" t="n"/>
      <c r="K167" s="278" t="n"/>
      <c r="L167" s="278" t="n"/>
      <c r="M167" s="278" t="n"/>
    </row>
    <row r="168" ht="18" customHeight="1" s="107">
      <c r="A168" s="278" t="n"/>
      <c r="B168" s="278" t="n"/>
      <c r="C168" s="278" t="n"/>
      <c r="D168" s="278" t="n"/>
      <c r="E168" s="278" t="n"/>
      <c r="F168" s="278" t="n"/>
      <c r="G168" s="278" t="n"/>
      <c r="H168" s="278" t="n"/>
      <c r="I168" s="278" t="n"/>
      <c r="J168" s="278" t="n"/>
      <c r="K168" s="278" t="n"/>
      <c r="L168" s="278" t="n"/>
      <c r="M168" s="278" t="n"/>
    </row>
    <row r="169" ht="18" customHeight="1" s="107">
      <c r="A169" s="278" t="n"/>
      <c r="B169" s="278" t="n"/>
      <c r="C169" s="278" t="n"/>
      <c r="D169" s="278" t="n"/>
      <c r="E169" s="278" t="n"/>
      <c r="F169" s="278" t="n"/>
      <c r="G169" s="278" t="n"/>
      <c r="H169" s="278" t="n"/>
      <c r="I169" s="278" t="n"/>
      <c r="J169" s="278" t="n"/>
      <c r="K169" s="278" t="n"/>
      <c r="L169" s="278" t="n"/>
      <c r="M169" s="278" t="n"/>
    </row>
    <row r="170" ht="18" customHeight="1" s="107">
      <c r="A170" s="278" t="n"/>
      <c r="B170" s="278" t="n"/>
      <c r="C170" s="278" t="n"/>
      <c r="D170" s="278" t="n"/>
      <c r="E170" s="278" t="n"/>
      <c r="F170" s="278" t="n"/>
      <c r="G170" s="278" t="n"/>
      <c r="H170" s="278" t="n"/>
      <c r="I170" s="278" t="n"/>
      <c r="J170" s="278" t="n"/>
      <c r="K170" s="278" t="n"/>
      <c r="L170" s="278" t="n"/>
      <c r="M170" s="278" t="n"/>
    </row>
    <row r="171" ht="18" customHeight="1" s="107">
      <c r="A171" s="278" t="n"/>
      <c r="B171" s="278" t="n"/>
      <c r="C171" s="278" t="n"/>
      <c r="D171" s="278" t="n"/>
      <c r="E171" s="278" t="n"/>
      <c r="F171" s="278" t="n"/>
      <c r="G171" s="278" t="n"/>
      <c r="H171" s="278" t="n"/>
      <c r="I171" s="278" t="n"/>
      <c r="J171" s="278" t="n"/>
      <c r="K171" s="278" t="n"/>
      <c r="L171" s="278" t="n"/>
      <c r="M171" s="278" t="n"/>
    </row>
    <row r="172" ht="18" customHeight="1" s="107">
      <c r="A172" s="278" t="n"/>
      <c r="B172" s="278" t="n"/>
      <c r="C172" s="278" t="n"/>
      <c r="D172" s="278" t="n"/>
      <c r="E172" s="278" t="n"/>
      <c r="F172" s="278" t="n"/>
      <c r="G172" s="278" t="n"/>
      <c r="H172" s="278" t="n"/>
      <c r="I172" s="278" t="n"/>
      <c r="J172" s="278" t="n"/>
      <c r="K172" s="278" t="n"/>
      <c r="L172" s="278" t="n"/>
      <c r="M172" s="278" t="n"/>
    </row>
    <row r="173" ht="18" customHeight="1" s="107">
      <c r="A173" s="278" t="n"/>
      <c r="B173" s="278" t="n"/>
      <c r="C173" s="278" t="n"/>
      <c r="D173" s="278" t="n"/>
      <c r="E173" s="278" t="n"/>
      <c r="F173" s="278" t="n"/>
      <c r="G173" s="278" t="n"/>
      <c r="H173" s="278" t="n"/>
      <c r="I173" s="278" t="n"/>
      <c r="J173" s="278" t="n"/>
      <c r="K173" s="278" t="n"/>
      <c r="L173" s="278" t="n"/>
      <c r="M173" s="278" t="n"/>
    </row>
    <row r="174" ht="18" customHeight="1" s="107">
      <c r="A174" s="278" t="n"/>
      <c r="B174" s="278" t="n"/>
      <c r="C174" s="278" t="n"/>
      <c r="D174" s="278" t="n"/>
      <c r="E174" s="278" t="n"/>
      <c r="F174" s="278" t="n"/>
      <c r="G174" s="278" t="n"/>
      <c r="H174" s="278" t="n"/>
      <c r="I174" s="278" t="n"/>
      <c r="J174" s="278" t="n"/>
      <c r="K174" s="278" t="n"/>
      <c r="L174" s="278" t="n"/>
      <c r="M174" s="278" t="n"/>
    </row>
    <row r="175" ht="18" customHeight="1" s="107">
      <c r="A175" s="278" t="n"/>
      <c r="B175" s="278" t="n"/>
      <c r="C175" s="278" t="n"/>
      <c r="D175" s="278" t="n"/>
      <c r="E175" s="278" t="n"/>
      <c r="F175" s="278" t="n"/>
      <c r="G175" s="278" t="n"/>
      <c r="H175" s="278" t="n"/>
      <c r="I175" s="278" t="n"/>
      <c r="J175" s="278" t="n"/>
      <c r="K175" s="278" t="n"/>
      <c r="L175" s="278" t="n"/>
      <c r="M175" s="278" t="n"/>
    </row>
    <row r="176" ht="18" customHeight="1" s="107">
      <c r="A176" s="278" t="n"/>
      <c r="B176" s="278" t="n"/>
      <c r="C176" s="278" t="n"/>
      <c r="D176" s="278" t="n"/>
      <c r="E176" s="278" t="n"/>
      <c r="F176" s="278" t="n"/>
      <c r="G176" s="278" t="n"/>
      <c r="H176" s="278" t="n"/>
      <c r="I176" s="278" t="n"/>
      <c r="J176" s="278" t="n"/>
      <c r="K176" s="278" t="n"/>
      <c r="L176" s="278" t="n"/>
      <c r="M176" s="278" t="n"/>
    </row>
    <row r="177" ht="18" customHeight="1" s="107">
      <c r="A177" s="278" t="n"/>
      <c r="B177" s="278" t="n"/>
      <c r="C177" s="278" t="n"/>
      <c r="D177" s="278" t="n"/>
      <c r="E177" s="278" t="n"/>
      <c r="F177" s="278" t="n"/>
      <c r="G177" s="278" t="n"/>
      <c r="H177" s="278" t="n"/>
      <c r="I177" s="278" t="n"/>
      <c r="J177" s="278" t="n"/>
      <c r="K177" s="278" t="n"/>
      <c r="L177" s="278" t="n"/>
      <c r="M177" s="278" t="n"/>
    </row>
    <row r="178" ht="18" customHeight="1" s="107">
      <c r="A178" s="278" t="n"/>
      <c r="B178" s="278" t="n"/>
      <c r="C178" s="278" t="n"/>
      <c r="D178" s="278" t="n"/>
      <c r="E178" s="278" t="n"/>
      <c r="F178" s="278" t="n"/>
      <c r="G178" s="278" t="n"/>
      <c r="H178" s="278" t="n"/>
      <c r="I178" s="278" t="n"/>
      <c r="J178" s="278" t="n"/>
      <c r="K178" s="278" t="n"/>
      <c r="L178" s="278" t="n"/>
      <c r="M178" s="278" t="n"/>
    </row>
    <row r="179" ht="18" customHeight="1" s="107">
      <c r="A179" s="278" t="n"/>
      <c r="B179" s="278" t="n"/>
      <c r="C179" s="278" t="n"/>
      <c r="D179" s="278" t="n"/>
      <c r="E179" s="278" t="n"/>
      <c r="F179" s="278" t="n"/>
      <c r="G179" s="278" t="n"/>
      <c r="H179" s="278" t="n"/>
      <c r="I179" s="278" t="n"/>
      <c r="J179" s="278" t="n"/>
      <c r="K179" s="278" t="n"/>
      <c r="L179" s="278" t="n"/>
      <c r="M179" s="278" t="n"/>
    </row>
    <row r="180" ht="18" customHeight="1" s="107">
      <c r="A180" s="278" t="n"/>
      <c r="B180" s="278" t="n"/>
      <c r="C180" s="278" t="n"/>
      <c r="D180" s="278" t="n"/>
      <c r="E180" s="278" t="n"/>
      <c r="F180" s="278" t="n"/>
      <c r="G180" s="278" t="n"/>
      <c r="H180" s="278" t="n"/>
      <c r="I180" s="278" t="n"/>
      <c r="J180" s="278" t="n"/>
      <c r="K180" s="278" t="n"/>
      <c r="L180" s="278" t="n"/>
      <c r="M180" s="278" t="n"/>
    </row>
    <row r="181" ht="18" customHeight="1" s="107">
      <c r="A181" s="278" t="n"/>
      <c r="B181" s="278" t="n"/>
      <c r="C181" s="278" t="n"/>
      <c r="D181" s="278" t="n"/>
      <c r="E181" s="278" t="n"/>
      <c r="F181" s="278" t="n"/>
      <c r="G181" s="278" t="n"/>
      <c r="H181" s="278" t="n"/>
      <c r="I181" s="278" t="n"/>
      <c r="J181" s="278" t="n"/>
      <c r="K181" s="278" t="n"/>
      <c r="L181" s="278" t="n"/>
      <c r="M181" s="278" t="n"/>
    </row>
    <row r="182" ht="18" customHeight="1" s="107">
      <c r="A182" s="278" t="n"/>
      <c r="B182" s="278" t="n"/>
      <c r="C182" s="278" t="n"/>
      <c r="D182" s="278" t="n"/>
      <c r="E182" s="278" t="n"/>
      <c r="F182" s="278" t="n"/>
      <c r="G182" s="278" t="n"/>
      <c r="H182" s="278" t="n"/>
      <c r="I182" s="278" t="n"/>
      <c r="J182" s="278" t="n"/>
      <c r="K182" s="278" t="n"/>
      <c r="L182" s="278" t="n"/>
      <c r="M182" s="278" t="n"/>
    </row>
    <row r="183" ht="18" customHeight="1" s="107">
      <c r="A183" s="278" t="n"/>
      <c r="B183" s="278" t="n"/>
      <c r="C183" s="278" t="n"/>
      <c r="D183" s="278" t="n"/>
      <c r="E183" s="278" t="n"/>
      <c r="F183" s="278" t="n"/>
      <c r="G183" s="278" t="n"/>
      <c r="H183" s="278" t="n"/>
      <c r="I183" s="278" t="n"/>
      <c r="J183" s="278" t="n"/>
      <c r="K183" s="278" t="n"/>
      <c r="L183" s="278" t="n"/>
      <c r="M183" s="278" t="n"/>
    </row>
    <row r="184" ht="18" customHeight="1" s="107">
      <c r="A184" s="278" t="n"/>
      <c r="B184" s="278" t="n"/>
      <c r="C184" s="278" t="n"/>
      <c r="D184" s="278" t="n"/>
      <c r="E184" s="278" t="n"/>
      <c r="F184" s="278" t="n"/>
      <c r="G184" s="278" t="n"/>
      <c r="H184" s="278" t="n"/>
      <c r="I184" s="278" t="n"/>
      <c r="J184" s="278" t="n"/>
      <c r="K184" s="278" t="n"/>
      <c r="L184" s="278" t="n"/>
      <c r="M184" s="278" t="n"/>
    </row>
    <row r="185" ht="18" customHeight="1" s="107">
      <c r="A185" s="278" t="n"/>
      <c r="B185" s="278" t="n"/>
      <c r="C185" s="278" t="n"/>
      <c r="D185" s="278" t="n"/>
      <c r="E185" s="278" t="n"/>
      <c r="F185" s="278" t="n"/>
      <c r="G185" s="278" t="n"/>
      <c r="H185" s="278" t="n"/>
      <c r="I185" s="278" t="n"/>
      <c r="J185" s="278" t="n"/>
      <c r="K185" s="278" t="n"/>
      <c r="L185" s="278" t="n"/>
      <c r="M185" s="278" t="n"/>
    </row>
    <row r="186" ht="18" customHeight="1" s="107">
      <c r="A186" s="278" t="n"/>
      <c r="B186" s="278" t="n"/>
      <c r="C186" s="278" t="n"/>
      <c r="D186" s="278" t="n"/>
      <c r="E186" s="278" t="n"/>
      <c r="F186" s="278" t="n"/>
      <c r="G186" s="278" t="n"/>
      <c r="H186" s="278" t="n"/>
      <c r="I186" s="278" t="n"/>
      <c r="J186" s="278" t="n"/>
      <c r="K186" s="278" t="n"/>
      <c r="L186" s="278" t="n"/>
      <c r="M186" s="278" t="n"/>
    </row>
    <row r="187" ht="18" customHeight="1" s="107">
      <c r="A187" s="278" t="n"/>
      <c r="B187" s="278" t="n"/>
      <c r="C187" s="278" t="n"/>
      <c r="D187" s="278" t="n"/>
      <c r="E187" s="278" t="n"/>
      <c r="F187" s="278" t="n"/>
      <c r="G187" s="278" t="n"/>
      <c r="H187" s="278" t="n"/>
      <c r="I187" s="278" t="n"/>
      <c r="J187" s="278" t="n"/>
      <c r="K187" s="278" t="n"/>
      <c r="L187" s="278" t="n"/>
      <c r="M187" s="278" t="n"/>
    </row>
    <row r="188" ht="18" customHeight="1" s="107">
      <c r="A188" s="278" t="n"/>
      <c r="B188" s="278" t="n"/>
      <c r="C188" s="278" t="n"/>
      <c r="D188" s="278" t="n"/>
      <c r="E188" s="278" t="n"/>
      <c r="F188" s="278" t="n"/>
      <c r="G188" s="278" t="n"/>
      <c r="H188" s="278" t="n"/>
      <c r="I188" s="278" t="n"/>
      <c r="J188" s="278" t="n"/>
      <c r="K188" s="278" t="n"/>
      <c r="L188" s="278" t="n"/>
      <c r="M188" s="278" t="n"/>
    </row>
    <row r="189" ht="18" customHeight="1" s="107">
      <c r="A189" s="278" t="n"/>
      <c r="B189" s="278" t="n"/>
      <c r="C189" s="278" t="n"/>
      <c r="D189" s="278" t="n"/>
      <c r="E189" s="278" t="n"/>
      <c r="F189" s="278" t="n"/>
      <c r="G189" s="278" t="n"/>
      <c r="H189" s="278" t="n"/>
      <c r="I189" s="278" t="n"/>
      <c r="J189" s="278" t="n"/>
      <c r="K189" s="278" t="n"/>
      <c r="L189" s="278" t="n"/>
      <c r="M189" s="278" t="n"/>
    </row>
    <row r="190" ht="18" customHeight="1" s="107">
      <c r="A190" s="278" t="n"/>
      <c r="B190" s="278" t="n"/>
      <c r="C190" s="278" t="n"/>
      <c r="D190" s="278" t="n"/>
      <c r="E190" s="278" t="n"/>
      <c r="F190" s="278" t="n"/>
      <c r="G190" s="278" t="n"/>
      <c r="H190" s="278" t="n"/>
      <c r="I190" s="278" t="n"/>
      <c r="J190" s="278" t="n"/>
      <c r="K190" s="278" t="n"/>
      <c r="L190" s="278" t="n"/>
      <c r="M190" s="278" t="n"/>
    </row>
    <row r="191" ht="18" customHeight="1" s="107">
      <c r="A191" s="278" t="n"/>
      <c r="B191" s="278" t="n"/>
      <c r="C191" s="278" t="n"/>
      <c r="D191" s="278" t="n"/>
      <c r="E191" s="278" t="n"/>
      <c r="F191" s="278" t="n"/>
      <c r="G191" s="278" t="n"/>
      <c r="H191" s="278" t="n"/>
      <c r="I191" s="278" t="n"/>
      <c r="J191" s="278" t="n"/>
      <c r="K191" s="278" t="n"/>
      <c r="L191" s="278" t="n"/>
      <c r="M191" s="278" t="n"/>
    </row>
    <row r="192" ht="18" customHeight="1" s="107">
      <c r="A192" s="278" t="n"/>
      <c r="B192" s="278" t="n"/>
      <c r="C192" s="278" t="n"/>
      <c r="D192" s="278" t="n"/>
      <c r="E192" s="278" t="n"/>
      <c r="F192" s="278" t="n"/>
      <c r="G192" s="278" t="n"/>
      <c r="H192" s="278" t="n"/>
      <c r="I192" s="278" t="n"/>
      <c r="J192" s="278" t="n"/>
      <c r="K192" s="278" t="n"/>
      <c r="L192" s="278" t="n"/>
      <c r="M192" s="278" t="n"/>
    </row>
    <row r="193" ht="18" customHeight="1" s="107">
      <c r="A193" s="278" t="n"/>
      <c r="B193" s="278" t="n"/>
      <c r="C193" s="278" t="n"/>
      <c r="D193" s="278" t="n"/>
      <c r="E193" s="278" t="n"/>
      <c r="F193" s="278" t="n"/>
      <c r="G193" s="278" t="n"/>
      <c r="H193" s="278" t="n"/>
      <c r="I193" s="278" t="n"/>
      <c r="J193" s="278" t="n"/>
      <c r="K193" s="278" t="n"/>
      <c r="L193" s="278" t="n"/>
      <c r="M193" s="278" t="n"/>
    </row>
    <row r="194" ht="18" customHeight="1" s="107">
      <c r="A194" s="278" t="n"/>
      <c r="B194" s="278" t="n"/>
      <c r="C194" s="278" t="n"/>
      <c r="D194" s="278" t="n"/>
      <c r="E194" s="278" t="n"/>
      <c r="F194" s="278" t="n"/>
      <c r="G194" s="278" t="n"/>
      <c r="H194" s="278" t="n"/>
      <c r="I194" s="278" t="n"/>
      <c r="J194" s="278" t="n"/>
      <c r="K194" s="278" t="n"/>
      <c r="L194" s="278" t="n"/>
      <c r="M194" s="278" t="n"/>
    </row>
    <row r="195" ht="18" customHeight="1" s="107">
      <c r="A195" s="278" t="n"/>
      <c r="B195" s="278" t="n"/>
      <c r="C195" s="278" t="n"/>
      <c r="D195" s="278" t="n"/>
      <c r="E195" s="278" t="n"/>
      <c r="F195" s="278" t="n"/>
      <c r="G195" s="278" t="n"/>
      <c r="H195" s="278" t="n"/>
      <c r="I195" s="278" t="n"/>
      <c r="J195" s="278" t="n"/>
      <c r="K195" s="278" t="n"/>
      <c r="L195" s="278" t="n"/>
      <c r="M195" s="278" t="n"/>
    </row>
    <row r="196" ht="18" customHeight="1" s="107">
      <c r="A196" s="278" t="n"/>
      <c r="B196" s="278" t="n"/>
      <c r="C196" s="278" t="n"/>
      <c r="D196" s="278" t="n"/>
      <c r="E196" s="278" t="n"/>
      <c r="F196" s="278" t="n"/>
      <c r="G196" s="278" t="n"/>
      <c r="H196" s="278" t="n"/>
      <c r="I196" s="278" t="n"/>
      <c r="J196" s="278" t="n"/>
      <c r="K196" s="278" t="n"/>
      <c r="L196" s="278" t="n"/>
      <c r="M196" s="278" t="n"/>
    </row>
    <row r="197" ht="18" customHeight="1" s="107">
      <c r="A197" s="278" t="n"/>
      <c r="B197" s="278" t="n"/>
      <c r="C197" s="278" t="n"/>
      <c r="D197" s="278" t="n"/>
      <c r="E197" s="278" t="n"/>
      <c r="F197" s="278" t="n"/>
      <c r="G197" s="278" t="n"/>
      <c r="H197" s="278" t="n"/>
      <c r="I197" s="278" t="n"/>
      <c r="J197" s="278" t="n"/>
      <c r="K197" s="278" t="n"/>
      <c r="L197" s="278" t="n"/>
      <c r="M197" s="278" t="n"/>
    </row>
    <row r="198" ht="18" customHeight="1" s="107">
      <c r="A198" s="278" t="n"/>
      <c r="B198" s="278" t="n"/>
      <c r="C198" s="278" t="n"/>
      <c r="D198" s="278" t="n"/>
      <c r="E198" s="278" t="n"/>
      <c r="F198" s="278" t="n"/>
      <c r="G198" s="278" t="n"/>
      <c r="H198" s="278" t="n"/>
      <c r="I198" s="278" t="n"/>
      <c r="J198" s="278" t="n"/>
      <c r="K198" s="278" t="n"/>
      <c r="L198" s="278" t="n"/>
      <c r="M198" s="278" t="n"/>
    </row>
    <row r="199" ht="18" customHeight="1" s="107">
      <c r="A199" s="278" t="n"/>
      <c r="B199" s="278" t="n"/>
      <c r="C199" s="278" t="n"/>
      <c r="D199" s="278" t="n"/>
      <c r="E199" s="278" t="n"/>
      <c r="F199" s="278" t="n"/>
      <c r="G199" s="278" t="n"/>
      <c r="H199" s="278" t="n"/>
      <c r="I199" s="278" t="n"/>
      <c r="J199" s="278" t="n"/>
      <c r="K199" s="278" t="n"/>
      <c r="L199" s="278" t="n"/>
      <c r="M199" s="278" t="n"/>
    </row>
    <row r="200" ht="18" customHeight="1" s="107">
      <c r="A200" s="278" t="n"/>
      <c r="B200" s="278" t="n"/>
      <c r="C200" s="278" t="n"/>
      <c r="D200" s="278" t="n"/>
      <c r="E200" s="278" t="n"/>
      <c r="F200" s="278" t="n"/>
      <c r="G200" s="278" t="n"/>
      <c r="H200" s="278" t="n"/>
      <c r="I200" s="278" t="n"/>
      <c r="J200" s="278" t="n"/>
      <c r="K200" s="278" t="n"/>
      <c r="L200" s="278" t="n"/>
      <c r="M200" s="278" t="n"/>
    </row>
    <row r="201" ht="19.8" customHeight="1" s="107">
      <c r="A201" s="278" t="n"/>
      <c r="B201" s="278" t="n"/>
      <c r="C201" s="278" t="n"/>
      <c r="D201" s="278" t="n"/>
      <c r="E201" s="278" t="n"/>
      <c r="F201" s="278" t="n"/>
      <c r="G201" s="278" t="n"/>
      <c r="H201" s="278" t="n">
        <v>0.8</v>
      </c>
      <c r="I201" s="278" t="n">
        <v>0.8</v>
      </c>
      <c r="J201" s="278" t="n">
        <v>0.8</v>
      </c>
      <c r="K201" s="278" t="n">
        <v>0.8</v>
      </c>
      <c r="L201" s="278" t="n">
        <v>0.8</v>
      </c>
      <c r="M201" s="278" t="n">
        <v>0.8</v>
      </c>
      <c r="N201" t="n">
        <v>0.8</v>
      </c>
      <c r="O201" t="n">
        <v>0.8</v>
      </c>
      <c r="P201" t="n">
        <v>0.8</v>
      </c>
      <c r="Q201" t="n">
        <v>0.8</v>
      </c>
      <c r="R201" t="n">
        <v>0.8</v>
      </c>
      <c r="S201" t="n">
        <v>0.8</v>
      </c>
      <c r="T201" t="n">
        <v>0.8</v>
      </c>
      <c r="U201" t="n">
        <v>0.8</v>
      </c>
      <c r="V201" t="n">
        <v>0.8</v>
      </c>
      <c r="W201" t="n">
        <v>0.8</v>
      </c>
      <c r="X201" t="n">
        <v>0.8</v>
      </c>
      <c r="Y201" t="n">
        <v>0.8</v>
      </c>
      <c r="Z201" t="n">
        <v>0.8</v>
      </c>
    </row>
    <row r="202" ht="19.8" customHeight="1" s="107">
      <c r="A202" s="278" t="n"/>
      <c r="B202" s="278" t="n"/>
      <c r="C202" s="278" t="n"/>
      <c r="D202" s="278" t="n"/>
      <c r="E202" s="278" t="n"/>
      <c r="F202" s="278" t="n"/>
      <c r="G202" s="278" t="n"/>
      <c r="H202" s="278" t="n">
        <v>0.8</v>
      </c>
      <c r="I202" s="278" t="n">
        <v>0.8</v>
      </c>
      <c r="J202" s="278" t="n">
        <v>0.8</v>
      </c>
      <c r="K202" s="278" t="n">
        <v>0.8</v>
      </c>
      <c r="L202" s="278" t="n">
        <v>0.8</v>
      </c>
      <c r="M202" s="278" t="n">
        <v>0.8</v>
      </c>
      <c r="N202" t="n">
        <v>0.8</v>
      </c>
      <c r="O202" t="n">
        <v>0.8</v>
      </c>
      <c r="P202" t="n">
        <v>0.8</v>
      </c>
      <c r="Q202" t="n">
        <v>0.8</v>
      </c>
      <c r="R202" t="n">
        <v>0.8</v>
      </c>
      <c r="S202" t="n">
        <v>0.8</v>
      </c>
      <c r="T202" t="n">
        <v>0.8</v>
      </c>
      <c r="U202" t="n">
        <v>0.8</v>
      </c>
      <c r="V202" t="n">
        <v>0.8</v>
      </c>
      <c r="W202" t="n">
        <v>0.8</v>
      </c>
      <c r="X202" t="n">
        <v>0.8</v>
      </c>
      <c r="Y202" t="n">
        <v>0.8</v>
      </c>
      <c r="Z202" t="n">
        <v>0.8</v>
      </c>
    </row>
    <row r="203" ht="19.8" customHeight="1" s="107">
      <c r="A203" s="278" t="n"/>
      <c r="B203" s="278" t="n"/>
      <c r="C203" s="278" t="n"/>
      <c r="D203" s="278" t="n"/>
      <c r="E203" s="278" t="n"/>
      <c r="F203" s="278" t="n"/>
      <c r="G203" s="278" t="n"/>
      <c r="H203" s="278" t="n">
        <v>0.8</v>
      </c>
      <c r="I203" s="278" t="n">
        <v>0.8</v>
      </c>
      <c r="J203" s="278" t="n">
        <v>0.8</v>
      </c>
      <c r="K203" s="278" t="n">
        <v>0.8</v>
      </c>
      <c r="L203" s="278" t="n">
        <v>0.8</v>
      </c>
      <c r="M203" s="278" t="n">
        <v>0.8</v>
      </c>
      <c r="N203" t="n">
        <v>0.8</v>
      </c>
      <c r="O203" t="n">
        <v>0.8</v>
      </c>
      <c r="P203" t="n">
        <v>0.8</v>
      </c>
      <c r="Q203" t="n">
        <v>0.8</v>
      </c>
      <c r="R203" t="n">
        <v>0.8</v>
      </c>
      <c r="S203" t="n">
        <v>0.8</v>
      </c>
      <c r="T203" t="n">
        <v>0.8</v>
      </c>
      <c r="U203" t="n">
        <v>0.8</v>
      </c>
      <c r="V203" t="n">
        <v>0.8</v>
      </c>
      <c r="W203" t="n">
        <v>0.8</v>
      </c>
      <c r="X203" t="n">
        <v>0.8</v>
      </c>
      <c r="Y203" t="n">
        <v>0.8</v>
      </c>
      <c r="Z203" t="n">
        <v>0.8</v>
      </c>
    </row>
    <row r="204" ht="19.8" customHeight="1" s="107">
      <c r="A204" s="278" t="n"/>
      <c r="B204" s="278" t="n"/>
      <c r="C204" s="278" t="n"/>
      <c r="D204" s="278" t="n"/>
      <c r="E204" s="278" t="n"/>
      <c r="F204" s="278" t="n"/>
      <c r="G204" s="278" t="n"/>
      <c r="H204" s="278" t="n">
        <v>0.8</v>
      </c>
      <c r="I204" s="278" t="n">
        <v>0.8</v>
      </c>
      <c r="J204" s="278" t="n">
        <v>0.8</v>
      </c>
      <c r="K204" s="278" t="n">
        <v>0.8</v>
      </c>
      <c r="L204" s="278" t="n">
        <v>0.8</v>
      </c>
      <c r="M204" s="278" t="n">
        <v>0.8</v>
      </c>
      <c r="N204" t="n">
        <v>0.8</v>
      </c>
      <c r="O204" t="n">
        <v>0.8</v>
      </c>
      <c r="P204" t="n">
        <v>0.8</v>
      </c>
      <c r="Q204" t="n">
        <v>0.8</v>
      </c>
      <c r="R204" t="n">
        <v>0.8</v>
      </c>
      <c r="S204" t="n">
        <v>0.8</v>
      </c>
      <c r="T204" t="n">
        <v>0.8</v>
      </c>
      <c r="U204" t="n">
        <v>0.8</v>
      </c>
      <c r="V204" t="n">
        <v>0.8</v>
      </c>
      <c r="W204" t="n">
        <v>0.8</v>
      </c>
      <c r="X204" t="n">
        <v>0.8</v>
      </c>
      <c r="Y204" t="n">
        <v>0.8</v>
      </c>
      <c r="Z204" t="n">
        <v>0.8</v>
      </c>
    </row>
    <row r="205" ht="19.8" customHeight="1" s="107">
      <c r="A205" s="278" t="n"/>
      <c r="B205" s="278" t="n"/>
      <c r="C205" s="278" t="n"/>
      <c r="D205" s="278" t="n"/>
      <c r="E205" s="278" t="n"/>
      <c r="F205" s="278" t="n"/>
      <c r="G205" s="278" t="n"/>
      <c r="H205" s="278" t="n">
        <v>0.8</v>
      </c>
      <c r="I205" s="278" t="n">
        <v>0.8</v>
      </c>
      <c r="J205" s="278" t="n">
        <v>0.8</v>
      </c>
      <c r="K205" s="278" t="n">
        <v>0.8</v>
      </c>
      <c r="L205" s="278" t="n">
        <v>0.8</v>
      </c>
      <c r="M205" s="278" t="n">
        <v>0.8</v>
      </c>
      <c r="N205" t="n">
        <v>0.8</v>
      </c>
      <c r="O205" t="n">
        <v>0.8</v>
      </c>
      <c r="P205" t="n">
        <v>0.8</v>
      </c>
      <c r="Q205" t="n">
        <v>0.8</v>
      </c>
      <c r="R205" t="n">
        <v>0.8</v>
      </c>
      <c r="S205" t="n">
        <v>0.8</v>
      </c>
      <c r="T205" t="n">
        <v>0.8</v>
      </c>
      <c r="U205" t="n">
        <v>0.8</v>
      </c>
      <c r="V205" t="n">
        <v>0.8</v>
      </c>
      <c r="W205" t="n">
        <v>0.8</v>
      </c>
      <c r="X205" t="n">
        <v>0.8</v>
      </c>
      <c r="Y205" t="n">
        <v>0.8</v>
      </c>
      <c r="Z205" t="n">
        <v>0.8</v>
      </c>
    </row>
    <row r="206" ht="19.8" customHeight="1" s="107">
      <c r="A206" s="278" t="n"/>
      <c r="B206" s="278" t="n"/>
      <c r="C206" s="278" t="n"/>
      <c r="D206" s="278" t="n"/>
      <c r="E206" s="278" t="n"/>
      <c r="F206" s="278" t="n"/>
      <c r="G206" s="278" t="n"/>
      <c r="H206" s="278" t="n">
        <v>0.8</v>
      </c>
      <c r="I206" s="278" t="n">
        <v>0.8</v>
      </c>
      <c r="J206" s="278" t="n">
        <v>0.8</v>
      </c>
      <c r="K206" s="278" t="n">
        <v>0.8</v>
      </c>
      <c r="L206" s="278" t="n">
        <v>0.8</v>
      </c>
      <c r="M206" s="278" t="n">
        <v>0.8</v>
      </c>
      <c r="N206" t="n">
        <v>0.8</v>
      </c>
      <c r="O206" t="n">
        <v>0.8</v>
      </c>
      <c r="P206" t="n">
        <v>0.8</v>
      </c>
      <c r="Q206" t="n">
        <v>0.8</v>
      </c>
      <c r="R206" t="n">
        <v>0.8</v>
      </c>
      <c r="S206" t="n">
        <v>0.8</v>
      </c>
      <c r="T206" t="n">
        <v>0.8</v>
      </c>
      <c r="U206" t="n">
        <v>0.8</v>
      </c>
      <c r="V206" t="n">
        <v>0.8</v>
      </c>
      <c r="W206" t="n">
        <v>0.8</v>
      </c>
      <c r="X206" t="n">
        <v>0.8</v>
      </c>
      <c r="Y206" t="n">
        <v>0.8</v>
      </c>
      <c r="Z206" t="n">
        <v>0.8</v>
      </c>
    </row>
    <row r="207" ht="19.8" customHeight="1" s="107">
      <c r="A207" s="278" t="n"/>
      <c r="B207" s="278" t="n"/>
      <c r="C207" s="278" t="n"/>
      <c r="D207" s="278" t="n"/>
      <c r="E207" s="278" t="n"/>
      <c r="F207" s="278" t="n"/>
      <c r="G207" s="278" t="n"/>
      <c r="H207" s="278" t="n">
        <v>0.8</v>
      </c>
      <c r="I207" s="278" t="n">
        <v>0.8</v>
      </c>
      <c r="J207" s="278" t="n">
        <v>0.8</v>
      </c>
      <c r="K207" s="278" t="n">
        <v>0.8</v>
      </c>
      <c r="L207" s="278" t="n">
        <v>0.8</v>
      </c>
      <c r="M207" s="278" t="n">
        <v>0.8</v>
      </c>
      <c r="N207" t="n">
        <v>0.8</v>
      </c>
      <c r="O207" t="n">
        <v>0.8</v>
      </c>
      <c r="P207" t="n">
        <v>0.8</v>
      </c>
      <c r="Q207" t="n">
        <v>0.8</v>
      </c>
      <c r="R207" t="n">
        <v>0.8</v>
      </c>
      <c r="S207" t="n">
        <v>0.8</v>
      </c>
      <c r="T207" t="n">
        <v>0.8</v>
      </c>
      <c r="U207" t="n">
        <v>0.8</v>
      </c>
      <c r="V207" t="n">
        <v>0.8</v>
      </c>
      <c r="W207" t="n">
        <v>0.8</v>
      </c>
      <c r="X207" t="n">
        <v>0.8</v>
      </c>
      <c r="Y207" t="n">
        <v>0.8</v>
      </c>
      <c r="Z207" t="n">
        <v>0.8</v>
      </c>
    </row>
    <row r="208" ht="19.8" customHeight="1" s="107">
      <c r="A208" s="278" t="n"/>
      <c r="B208" s="278" t="n"/>
      <c r="C208" s="278" t="n"/>
      <c r="D208" s="278" t="n"/>
      <c r="E208" s="278" t="n"/>
      <c r="F208" s="278" t="n"/>
      <c r="G208" s="278" t="n"/>
      <c r="H208" s="278" t="n">
        <v>0.8</v>
      </c>
      <c r="I208" s="278" t="n">
        <v>0.8</v>
      </c>
      <c r="J208" s="278" t="n">
        <v>0.8</v>
      </c>
      <c r="K208" s="278" t="n">
        <v>0.8</v>
      </c>
      <c r="L208" s="278" t="n">
        <v>0.8</v>
      </c>
      <c r="M208" s="278" t="n">
        <v>0.8</v>
      </c>
      <c r="N208" t="n">
        <v>0.8</v>
      </c>
      <c r="O208" t="n">
        <v>0.8</v>
      </c>
      <c r="P208" t="n">
        <v>0.8</v>
      </c>
      <c r="Q208" t="n">
        <v>0.8</v>
      </c>
      <c r="R208" t="n">
        <v>0.8</v>
      </c>
      <c r="S208" t="n">
        <v>0.8</v>
      </c>
      <c r="T208" t="n">
        <v>0.8</v>
      </c>
      <c r="U208" t="n">
        <v>0.8</v>
      </c>
      <c r="V208" t="n">
        <v>0.8</v>
      </c>
      <c r="W208" t="n">
        <v>0.8</v>
      </c>
      <c r="X208" t="n">
        <v>0.8</v>
      </c>
      <c r="Y208" t="n">
        <v>0.8</v>
      </c>
      <c r="Z208" t="n">
        <v>0.8</v>
      </c>
    </row>
    <row r="209" ht="19.8" customHeight="1" s="107">
      <c r="A209" s="278" t="n"/>
      <c r="B209" s="278" t="n"/>
      <c r="C209" s="278" t="n"/>
      <c r="D209" s="278" t="n"/>
      <c r="E209" s="278" t="n"/>
      <c r="F209" s="278" t="n"/>
      <c r="G209" s="278" t="n"/>
      <c r="H209" s="278" t="n">
        <v>0.8</v>
      </c>
      <c r="I209" s="278" t="n">
        <v>0.8</v>
      </c>
      <c r="J209" s="278" t="n">
        <v>0.8</v>
      </c>
      <c r="K209" s="278" t="n">
        <v>0.8</v>
      </c>
      <c r="L209" s="278" t="n">
        <v>0.8</v>
      </c>
      <c r="M209" s="278" t="n">
        <v>0.8</v>
      </c>
    </row>
    <row r="210" ht="19.8" customHeight="1" s="107">
      <c r="A210" s="278" t="n"/>
      <c r="B210" s="278" t="n"/>
      <c r="C210" s="278" t="n"/>
      <c r="D210" s="278" t="n"/>
      <c r="E210" s="278" t="n"/>
      <c r="F210" s="278" t="n"/>
      <c r="G210" s="278" t="n"/>
      <c r="H210" s="278" t="n">
        <v>0.8</v>
      </c>
      <c r="I210" s="278" t="n">
        <v>0.8</v>
      </c>
      <c r="J210" s="278" t="n">
        <v>0.8</v>
      </c>
      <c r="K210" s="278" t="n">
        <v>0.8</v>
      </c>
      <c r="L210" s="278" t="n">
        <v>0.8</v>
      </c>
      <c r="M210" s="278" t="n">
        <v>0.8</v>
      </c>
    </row>
    <row r="211" ht="19.8" customHeight="1" s="107">
      <c r="A211" s="278" t="n"/>
      <c r="B211" s="278" t="n"/>
      <c r="C211" s="278" t="n"/>
      <c r="D211" s="278" t="n"/>
      <c r="E211" s="278" t="n"/>
      <c r="F211" s="278" t="n"/>
      <c r="G211" s="278" t="n"/>
      <c r="H211" s="278" t="n">
        <v>0.8</v>
      </c>
      <c r="I211" s="278" t="n">
        <v>0.8</v>
      </c>
      <c r="J211" s="278" t="n">
        <v>0.8</v>
      </c>
      <c r="K211" s="278" t="n">
        <v>0.8</v>
      </c>
      <c r="L211" s="278" t="n">
        <v>0.8</v>
      </c>
      <c r="M211" s="278" t="n">
        <v>0.8</v>
      </c>
    </row>
    <row r="212" ht="19.8" customHeight="1" s="107">
      <c r="A212" s="278" t="n"/>
      <c r="B212" s="278" t="n"/>
      <c r="C212" s="278" t="n"/>
      <c r="D212" s="278" t="n"/>
      <c r="E212" s="278" t="n"/>
      <c r="F212" s="278" t="n"/>
      <c r="G212" s="278" t="n"/>
      <c r="H212" s="278" t="n">
        <v>0.8</v>
      </c>
      <c r="I212" s="278" t="n">
        <v>0.8</v>
      </c>
      <c r="J212" s="278" t="n">
        <v>0.8</v>
      </c>
      <c r="K212" s="278" t="n">
        <v>0.8</v>
      </c>
      <c r="L212" s="278" t="n">
        <v>0.8</v>
      </c>
      <c r="M212" s="278" t="n">
        <v>0.8</v>
      </c>
    </row>
    <row r="213" ht="19.8" customHeight="1" s="107">
      <c r="A213" s="278" t="n"/>
      <c r="B213" s="278" t="n"/>
      <c r="C213" s="278" t="n"/>
      <c r="D213" s="278" t="n"/>
      <c r="E213" s="278" t="n"/>
      <c r="F213" s="278" t="n"/>
      <c r="G213" s="278" t="n"/>
      <c r="H213" s="278" t="n">
        <v>0.8</v>
      </c>
      <c r="I213" s="278" t="n">
        <v>0.8</v>
      </c>
      <c r="J213" s="278" t="n">
        <v>0.8</v>
      </c>
      <c r="K213" s="278" t="n">
        <v>0.8</v>
      </c>
      <c r="L213" s="278" t="n">
        <v>0.8</v>
      </c>
      <c r="M213" s="278" t="n">
        <v>0.8</v>
      </c>
    </row>
    <row r="214" ht="19.8" customHeight="1" s="107">
      <c r="A214" s="278" t="n"/>
      <c r="B214" s="278" t="n"/>
      <c r="C214" s="278" t="n"/>
      <c r="D214" s="278" t="n"/>
      <c r="E214" s="278" t="n"/>
      <c r="F214" s="278" t="n"/>
      <c r="G214" s="278" t="n"/>
      <c r="H214" s="278" t="n">
        <v>0.8</v>
      </c>
      <c r="I214" s="278" t="n">
        <v>0.8</v>
      </c>
      <c r="J214" s="278" t="n">
        <v>0.8</v>
      </c>
      <c r="K214" s="278" t="n">
        <v>0.8</v>
      </c>
      <c r="L214" s="278" t="n">
        <v>0.8</v>
      </c>
      <c r="M214" s="278" t="n">
        <v>0.8</v>
      </c>
    </row>
    <row r="215" ht="19.8" customHeight="1" s="107">
      <c r="A215" s="278" t="n"/>
      <c r="B215" s="278" t="n"/>
      <c r="C215" s="278" t="n"/>
      <c r="D215" s="278" t="n"/>
      <c r="E215" s="278" t="n"/>
      <c r="F215" s="278" t="n"/>
      <c r="G215" s="278" t="n"/>
      <c r="H215" s="278" t="n">
        <v>0.8</v>
      </c>
      <c r="I215" s="278" t="n">
        <v>0.8</v>
      </c>
      <c r="J215" s="278" t="n">
        <v>0.8</v>
      </c>
      <c r="K215" s="278" t="n">
        <v>0.8</v>
      </c>
      <c r="L215" s="278" t="n">
        <v>0.8</v>
      </c>
      <c r="M215" s="278" t="n">
        <v>0.8</v>
      </c>
    </row>
    <row r="216" ht="19.8" customHeight="1" s="107">
      <c r="A216" s="278" t="n"/>
      <c r="B216" s="278" t="n"/>
      <c r="C216" s="278" t="n"/>
      <c r="D216" s="278" t="n"/>
      <c r="E216" s="278" t="n"/>
      <c r="F216" s="278" t="n"/>
      <c r="G216" s="278" t="n"/>
      <c r="H216" s="278" t="n">
        <v>0.8</v>
      </c>
      <c r="I216" s="278" t="n">
        <v>0.8</v>
      </c>
      <c r="J216" s="278" t="n">
        <v>0.8</v>
      </c>
      <c r="K216" s="278" t="n">
        <v>0.8</v>
      </c>
      <c r="L216" s="278" t="n">
        <v>0.8</v>
      </c>
      <c r="M216" s="278" t="n">
        <v>0.8</v>
      </c>
    </row>
    <row r="217" ht="19.8" customHeight="1" s="107">
      <c r="A217" s="278" t="n"/>
      <c r="B217" s="278" t="n"/>
      <c r="C217" s="278" t="n"/>
      <c r="D217" s="278" t="n"/>
      <c r="E217" s="278" t="n"/>
      <c r="F217" s="278" t="n"/>
      <c r="G217" s="278" t="n"/>
      <c r="H217" s="278" t="n">
        <v>0.8</v>
      </c>
      <c r="I217" s="278" t="n">
        <v>0.8</v>
      </c>
      <c r="J217" s="278" t="n">
        <v>0.8</v>
      </c>
      <c r="K217" s="278" t="n">
        <v>0.8</v>
      </c>
      <c r="L217" s="278" t="n">
        <v>0.8</v>
      </c>
      <c r="M217" s="278" t="n">
        <v>0.8</v>
      </c>
    </row>
    <row r="218" ht="19.8" customHeight="1" s="107">
      <c r="A218" s="278" t="n"/>
      <c r="B218" s="278" t="n"/>
      <c r="C218" s="278" t="n"/>
      <c r="D218" s="278" t="n"/>
      <c r="E218" s="278" t="n"/>
      <c r="F218" s="278" t="n"/>
      <c r="G218" s="278" t="n"/>
      <c r="H218" s="278" t="n">
        <v>0.8</v>
      </c>
      <c r="I218" s="278" t="n">
        <v>0.8</v>
      </c>
      <c r="J218" s="278" t="n">
        <v>0.8</v>
      </c>
      <c r="K218" s="278" t="n">
        <v>0.8</v>
      </c>
      <c r="L218" s="278" t="n">
        <v>0.8</v>
      </c>
      <c r="M218" s="278" t="n">
        <v>0.8</v>
      </c>
    </row>
    <row r="219" ht="19.8" customHeight="1" s="107">
      <c r="A219" s="278" t="n"/>
      <c r="B219" s="278" t="n"/>
      <c r="C219" s="278" t="n"/>
      <c r="D219" s="278" t="n"/>
      <c r="E219" s="278" t="n"/>
      <c r="F219" s="278" t="n"/>
      <c r="G219" s="278" t="n"/>
      <c r="H219" s="278" t="n">
        <v>0.8</v>
      </c>
      <c r="I219" s="278" t="n">
        <v>0.8</v>
      </c>
      <c r="J219" s="278" t="n">
        <v>0.8</v>
      </c>
      <c r="K219" s="278" t="n">
        <v>0.8</v>
      </c>
      <c r="L219" s="278" t="n">
        <v>0.8</v>
      </c>
      <c r="M219" s="278" t="n">
        <v>0.8</v>
      </c>
    </row>
    <row r="220" ht="19.8" customHeight="1" s="107">
      <c r="A220" s="278" t="n"/>
      <c r="B220" s="278" t="n"/>
      <c r="C220" s="278" t="n"/>
      <c r="D220" s="278" t="n"/>
      <c r="E220" s="278" t="n"/>
      <c r="F220" s="278" t="n"/>
      <c r="G220" s="278" t="n"/>
      <c r="H220" s="278" t="n">
        <v>0.8</v>
      </c>
      <c r="I220" s="278" t="n">
        <v>0.8</v>
      </c>
      <c r="J220" s="278" t="n">
        <v>0.8</v>
      </c>
      <c r="K220" s="278" t="n">
        <v>0.8</v>
      </c>
      <c r="L220" s="278" t="n">
        <v>0.8</v>
      </c>
      <c r="M220" s="278" t="n">
        <v>0.8</v>
      </c>
    </row>
    <row r="221" ht="19.8" customHeight="1" s="107">
      <c r="A221" s="444" t="n"/>
      <c r="B221" s="444" t="n"/>
      <c r="C221" s="444" t="n"/>
      <c r="D221" s="444" t="n"/>
      <c r="E221" s="444" t="n"/>
      <c r="F221" s="444" t="n"/>
      <c r="G221" s="444" t="n"/>
      <c r="H221" s="444" t="n">
        <v>0.8</v>
      </c>
      <c r="I221" s="444" t="n">
        <v>0.8</v>
      </c>
      <c r="J221" s="444" t="n">
        <v>0.8</v>
      </c>
      <c r="K221" s="444" t="n">
        <v>0.8</v>
      </c>
      <c r="L221" s="444" t="n">
        <v>0.8</v>
      </c>
      <c r="M221" s="444" t="n">
        <v>0.8</v>
      </c>
    </row>
    <row r="222" ht="19.8" customHeight="1" s="107">
      <c r="A222" s="444" t="n"/>
      <c r="B222" s="444" t="n"/>
      <c r="C222" s="444" t="n"/>
      <c r="D222" s="444" t="n"/>
      <c r="E222" s="444" t="n"/>
      <c r="F222" s="444" t="n"/>
      <c r="G222" s="444" t="n"/>
      <c r="H222" s="444" t="n">
        <v>0.8</v>
      </c>
      <c r="I222" s="444" t="n">
        <v>0.8</v>
      </c>
      <c r="J222" s="444" t="n">
        <v>0.8</v>
      </c>
      <c r="K222" s="444" t="n">
        <v>0.8</v>
      </c>
      <c r="L222" s="444" t="n">
        <v>0.8</v>
      </c>
      <c r="M222" s="444" t="n">
        <v>0.8</v>
      </c>
    </row>
    <row r="223" ht="19.8" customHeight="1" s="107">
      <c r="A223" s="444" t="n"/>
      <c r="B223" s="444" t="n"/>
      <c r="C223" s="444" t="n"/>
      <c r="D223" s="444" t="n"/>
      <c r="E223" s="444" t="n"/>
      <c r="F223" s="444" t="n"/>
      <c r="G223" s="444" t="n"/>
      <c r="H223" s="444" t="n">
        <v>0.8</v>
      </c>
      <c r="I223" s="444" t="n">
        <v>0.8</v>
      </c>
      <c r="J223" s="444" t="n">
        <v>0.8</v>
      </c>
      <c r="K223" s="444" t="n">
        <v>0.8</v>
      </c>
      <c r="L223" s="444" t="n">
        <v>0.8</v>
      </c>
      <c r="M223" s="444" t="n">
        <v>0.8</v>
      </c>
    </row>
    <row r="224" ht="19.8" customHeight="1" s="107">
      <c r="A224" s="444" t="n"/>
      <c r="B224" s="444" t="n"/>
      <c r="C224" s="444" t="n"/>
      <c r="D224" s="444" t="n"/>
      <c r="E224" s="444" t="n"/>
      <c r="F224" s="444" t="n"/>
      <c r="G224" s="444" t="n"/>
      <c r="H224" s="444" t="n">
        <v>0.8</v>
      </c>
      <c r="I224" s="444" t="n">
        <v>0.8</v>
      </c>
      <c r="J224" s="444" t="n">
        <v>0.8</v>
      </c>
      <c r="K224" s="444" t="n">
        <v>0.8</v>
      </c>
      <c r="L224" s="444" t="n">
        <v>0.8</v>
      </c>
      <c r="M224" s="444" t="n">
        <v>0.8</v>
      </c>
    </row>
    <row r="225" ht="19.8" customHeight="1" s="107">
      <c r="A225" s="444" t="n"/>
      <c r="B225" s="444" t="n"/>
      <c r="C225" s="444" t="n"/>
      <c r="D225" s="444" t="n"/>
      <c r="E225" s="444" t="n"/>
      <c r="F225" s="444" t="n"/>
      <c r="G225" s="444" t="n"/>
      <c r="H225" s="444" t="n">
        <v>0.8</v>
      </c>
      <c r="I225" s="444" t="n">
        <v>0.8</v>
      </c>
      <c r="J225" s="444" t="n">
        <v>0.8</v>
      </c>
      <c r="K225" s="444" t="n">
        <v>0.8</v>
      </c>
      <c r="L225" s="444" t="n">
        <v>0.8</v>
      </c>
      <c r="M225" s="444" t="n">
        <v>0.8</v>
      </c>
    </row>
    <row r="226" ht="19.8" customHeight="1" s="107">
      <c r="A226" s="444" t="n"/>
      <c r="B226" s="444" t="n"/>
      <c r="C226" s="444" t="n"/>
      <c r="D226" s="444" t="n"/>
      <c r="E226" s="444" t="n"/>
      <c r="F226" s="444" t="n"/>
      <c r="G226" s="444" t="n"/>
      <c r="H226" s="444" t="n">
        <v>0.8</v>
      </c>
      <c r="I226" s="444" t="n">
        <v>0.8</v>
      </c>
      <c r="J226" s="444" t="n">
        <v>0.8</v>
      </c>
      <c r="K226" s="444" t="n">
        <v>0.8</v>
      </c>
      <c r="L226" s="444" t="n">
        <v>0.8</v>
      </c>
      <c r="M226" s="444" t="n">
        <v>0.8</v>
      </c>
    </row>
    <row r="227" ht="19.8" customHeight="1" s="107">
      <c r="A227" s="444" t="n"/>
      <c r="B227" s="444" t="n"/>
      <c r="C227" s="444" t="n"/>
      <c r="D227" s="444" t="n"/>
      <c r="E227" s="444" t="n"/>
      <c r="F227" s="444" t="n"/>
      <c r="G227" s="444" t="n"/>
      <c r="H227" s="444" t="n">
        <v>0.8</v>
      </c>
      <c r="I227" s="444" t="n">
        <v>0.8</v>
      </c>
      <c r="J227" s="444" t="n">
        <v>0.8</v>
      </c>
      <c r="K227" s="444" t="n">
        <v>0.8</v>
      </c>
      <c r="L227" s="444" t="n">
        <v>0.8</v>
      </c>
      <c r="M227" s="444" t="n">
        <v>0.8</v>
      </c>
    </row>
    <row r="228" ht="19.8" customHeight="1" s="107">
      <c r="A228" s="444" t="n"/>
      <c r="B228" s="444" t="n"/>
      <c r="C228" s="444" t="n"/>
      <c r="D228" s="444" t="n"/>
      <c r="E228" s="444" t="n"/>
      <c r="F228" s="444" t="n"/>
      <c r="G228" s="444" t="n"/>
      <c r="H228" s="444" t="n">
        <v>0.8</v>
      </c>
      <c r="I228" s="444" t="n">
        <v>0.8</v>
      </c>
      <c r="J228" s="444" t="n">
        <v>0.8</v>
      </c>
      <c r="K228" s="444" t="n">
        <v>0.8</v>
      </c>
      <c r="L228" s="444" t="n">
        <v>0.8</v>
      </c>
      <c r="M228" s="444" t="n">
        <v>0.8</v>
      </c>
    </row>
    <row r="229" ht="19.8" customHeight="1" s="107">
      <c r="A229" s="444" t="n"/>
      <c r="B229" s="444" t="n"/>
      <c r="C229" s="444" t="n"/>
      <c r="D229" s="444" t="n"/>
      <c r="E229" s="444" t="n"/>
      <c r="F229" s="444" t="n"/>
      <c r="G229" s="444" t="n"/>
      <c r="H229" s="444" t="n">
        <v>0.8</v>
      </c>
      <c r="I229" s="444" t="n">
        <v>0.8</v>
      </c>
      <c r="J229" s="444" t="n">
        <v>0.8</v>
      </c>
      <c r="K229" s="444" t="n">
        <v>0.8</v>
      </c>
      <c r="L229" s="444" t="n">
        <v>0.8</v>
      </c>
      <c r="M229" s="444" t="n">
        <v>0.8</v>
      </c>
    </row>
    <row r="230" ht="19.8" customHeight="1" s="107">
      <c r="A230" s="444" t="n"/>
      <c r="B230" s="444" t="n"/>
      <c r="C230" s="444" t="n"/>
      <c r="D230" s="444" t="n"/>
      <c r="E230" s="444" t="n"/>
      <c r="F230" s="444" t="n"/>
      <c r="G230" s="444" t="n"/>
      <c r="H230" s="444" t="n">
        <v>0.8</v>
      </c>
      <c r="I230" s="444" t="n">
        <v>0.8</v>
      </c>
      <c r="J230" s="444" t="n">
        <v>0.8</v>
      </c>
      <c r="K230" s="444" t="n">
        <v>0.8</v>
      </c>
      <c r="L230" s="444" t="n">
        <v>0.8</v>
      </c>
      <c r="M230" s="444" t="n">
        <v>0.8</v>
      </c>
    </row>
    <row r="231" ht="19.8" customHeight="1" s="107">
      <c r="A231" s="444" t="n"/>
      <c r="B231" s="444" t="n"/>
      <c r="C231" s="444" t="n"/>
      <c r="D231" s="444" t="n"/>
      <c r="E231" s="444" t="n"/>
      <c r="F231" s="444" t="n"/>
      <c r="G231" s="444" t="n"/>
      <c r="H231" s="444" t="n">
        <v>0.8</v>
      </c>
      <c r="I231" s="444" t="n">
        <v>0.8</v>
      </c>
      <c r="J231" s="444" t="n">
        <v>0.8</v>
      </c>
      <c r="K231" s="444" t="n">
        <v>0.8</v>
      </c>
      <c r="L231" s="444" t="n">
        <v>0.8</v>
      </c>
      <c r="M231" s="444" t="n">
        <v>0.8</v>
      </c>
    </row>
    <row r="232" ht="19.8" customHeight="1" s="107">
      <c r="A232" s="444" t="n"/>
      <c r="B232" s="444" t="n"/>
      <c r="C232" s="444" t="n"/>
      <c r="D232" s="444" t="n"/>
      <c r="E232" s="444" t="n"/>
      <c r="F232" s="444" t="n"/>
      <c r="G232" s="444" t="n"/>
      <c r="H232" s="444" t="n">
        <v>0.8</v>
      </c>
      <c r="I232" s="444" t="n">
        <v>0.8</v>
      </c>
      <c r="J232" s="444" t="n">
        <v>0.8</v>
      </c>
      <c r="K232" s="444" t="n">
        <v>0.8</v>
      </c>
      <c r="L232" s="444" t="n">
        <v>0.8</v>
      </c>
      <c r="M232" s="444" t="n">
        <v>0.8</v>
      </c>
    </row>
    <row r="233" ht="19.8" customHeight="1" s="107">
      <c r="A233" s="444" t="n"/>
      <c r="B233" s="444" t="n"/>
      <c r="C233" s="444" t="n"/>
      <c r="D233" s="444" t="n"/>
      <c r="E233" s="444" t="n"/>
      <c r="F233" s="444" t="n"/>
      <c r="G233" s="444" t="n"/>
      <c r="H233" s="444" t="n">
        <v>0.8</v>
      </c>
      <c r="I233" s="444" t="n">
        <v>0.8</v>
      </c>
      <c r="J233" s="444" t="n">
        <v>0.8</v>
      </c>
      <c r="K233" s="444" t="n">
        <v>0.8</v>
      </c>
      <c r="L233" s="444" t="n">
        <v>0.8</v>
      </c>
      <c r="M233" s="444" t="n">
        <v>0.8</v>
      </c>
    </row>
    <row r="234" ht="19.8" customHeight="1" s="107">
      <c r="A234" s="444" t="n"/>
      <c r="B234" s="444" t="n"/>
      <c r="C234" s="444" t="n"/>
      <c r="D234" s="444" t="n"/>
      <c r="E234" s="444" t="n"/>
      <c r="F234" s="444" t="n"/>
      <c r="G234" s="444" t="n"/>
      <c r="H234" s="444" t="n">
        <v>0.8</v>
      </c>
      <c r="I234" s="444" t="n">
        <v>0.8</v>
      </c>
      <c r="J234" s="444" t="n">
        <v>0.8</v>
      </c>
      <c r="K234" s="444" t="n">
        <v>0.8</v>
      </c>
      <c r="L234" s="444" t="n">
        <v>0.8</v>
      </c>
      <c r="M234" s="444" t="n">
        <v>0.8</v>
      </c>
    </row>
    <row r="235" ht="19.8" customHeight="1" s="107">
      <c r="A235" s="444" t="n"/>
      <c r="B235" s="444" t="n"/>
      <c r="C235" s="444" t="n"/>
      <c r="D235" s="444" t="n"/>
      <c r="E235" s="444" t="n"/>
      <c r="F235" s="444" t="n"/>
      <c r="G235" s="444" t="n"/>
      <c r="H235" s="444" t="n">
        <v>0.8</v>
      </c>
      <c r="I235" s="444" t="n">
        <v>0.8</v>
      </c>
      <c r="J235" s="444" t="n">
        <v>0.8</v>
      </c>
      <c r="K235" s="444" t="n">
        <v>0.8</v>
      </c>
      <c r="L235" s="444" t="n">
        <v>0.8</v>
      </c>
      <c r="M235" s="444" t="n">
        <v>0.8</v>
      </c>
    </row>
    <row r="236" ht="19.8" customHeight="1" s="107">
      <c r="A236" s="444" t="n"/>
      <c r="B236" s="444" t="n"/>
      <c r="C236" s="444" t="n"/>
      <c r="D236" s="444" t="n"/>
      <c r="E236" s="444" t="n"/>
      <c r="F236" s="444" t="n"/>
      <c r="G236" s="444" t="n"/>
      <c r="H236" s="444" t="n">
        <v>0.8</v>
      </c>
      <c r="I236" s="444" t="n">
        <v>0.8</v>
      </c>
      <c r="J236" s="444" t="n">
        <v>0.8</v>
      </c>
      <c r="K236" s="444" t="n">
        <v>0.8</v>
      </c>
      <c r="L236" s="444" t="n">
        <v>0.8</v>
      </c>
      <c r="M236" s="444" t="n">
        <v>0.8</v>
      </c>
    </row>
    <row r="237" ht="19.8" customHeight="1" s="107">
      <c r="A237" s="444" t="n"/>
      <c r="B237" s="444" t="n"/>
      <c r="C237" s="444" t="n"/>
      <c r="D237" s="444" t="n"/>
      <c r="E237" s="444" t="n"/>
      <c r="F237" s="444" t="n"/>
      <c r="G237" s="444" t="n"/>
      <c r="H237" s="444" t="n">
        <v>0.8</v>
      </c>
      <c r="I237" s="444" t="n">
        <v>0.8</v>
      </c>
      <c r="J237" s="444" t="n">
        <v>0.8</v>
      </c>
      <c r="K237" s="444" t="n">
        <v>0.8</v>
      </c>
      <c r="L237" s="444" t="n">
        <v>0.8</v>
      </c>
      <c r="M237" s="444" t="n">
        <v>0.8</v>
      </c>
    </row>
    <row r="238" ht="19.8" customHeight="1" s="107">
      <c r="A238" s="444" t="n"/>
      <c r="B238" s="444" t="n"/>
      <c r="C238" s="444" t="n"/>
      <c r="D238" s="444" t="n"/>
      <c r="E238" s="444" t="n"/>
      <c r="F238" s="444" t="n"/>
      <c r="G238" s="444" t="n"/>
      <c r="H238" s="444" t="n">
        <v>0.8</v>
      </c>
      <c r="I238" s="444" t="n">
        <v>0.8</v>
      </c>
      <c r="J238" s="444" t="n">
        <v>0.8</v>
      </c>
      <c r="K238" s="444" t="n">
        <v>0.8</v>
      </c>
      <c r="L238" s="444" t="n">
        <v>0.8</v>
      </c>
      <c r="M238" s="444" t="n">
        <v>0.8</v>
      </c>
    </row>
    <row r="239" ht="19.8" customHeight="1" s="107">
      <c r="A239" s="444" t="n"/>
      <c r="B239" s="444" t="n"/>
      <c r="C239" s="444" t="n"/>
      <c r="D239" s="444" t="n"/>
      <c r="E239" s="444" t="n"/>
      <c r="F239" s="444" t="n"/>
      <c r="G239" s="444" t="n"/>
      <c r="H239" s="444" t="n">
        <v>0.8</v>
      </c>
      <c r="I239" s="444" t="n">
        <v>0.8</v>
      </c>
      <c r="J239" s="444" t="n">
        <v>0.8</v>
      </c>
      <c r="K239" s="444" t="n">
        <v>0.8</v>
      </c>
      <c r="L239" s="444" t="n">
        <v>0.8</v>
      </c>
      <c r="M239" s="444" t="n">
        <v>0.8</v>
      </c>
    </row>
    <row r="240" ht="19.8" customHeight="1" s="107">
      <c r="A240" s="444" t="n"/>
      <c r="B240" s="444" t="n"/>
      <c r="C240" s="444" t="n"/>
      <c r="D240" s="444" t="n"/>
      <c r="E240" s="444" t="n"/>
      <c r="F240" s="444" t="n"/>
      <c r="G240" s="444" t="n"/>
      <c r="H240" s="444" t="n">
        <v>0.8</v>
      </c>
      <c r="I240" s="444" t="n">
        <v>0.8</v>
      </c>
      <c r="J240" s="444" t="n">
        <v>0.8</v>
      </c>
      <c r="K240" s="444" t="n">
        <v>0.8</v>
      </c>
      <c r="L240" s="444" t="n">
        <v>0.8</v>
      </c>
      <c r="M240" s="444" t="n">
        <v>0.8</v>
      </c>
    </row>
    <row r="241" ht="19.8" customHeight="1" s="107">
      <c r="A241" s="444" t="n"/>
      <c r="B241" s="444" t="n"/>
      <c r="C241" s="444" t="n"/>
      <c r="D241" s="444" t="n"/>
      <c r="E241" s="444" t="n"/>
      <c r="F241" s="444" t="n"/>
      <c r="G241" s="444" t="n"/>
      <c r="H241" s="444" t="n">
        <v>0.8</v>
      </c>
      <c r="I241" s="444" t="n">
        <v>0.8</v>
      </c>
      <c r="J241" s="444" t="n">
        <v>0.8</v>
      </c>
      <c r="K241" s="444" t="n">
        <v>0.8</v>
      </c>
      <c r="L241" s="444" t="n">
        <v>0.8</v>
      </c>
      <c r="M241" s="444" t="n">
        <v>0.8</v>
      </c>
    </row>
    <row r="242" ht="19.8" customHeight="1" s="107">
      <c r="A242" s="444" t="n"/>
      <c r="B242" s="444" t="n"/>
      <c r="C242" s="444" t="n"/>
      <c r="D242" s="444" t="n"/>
      <c r="E242" s="444" t="n"/>
      <c r="F242" s="444" t="n"/>
      <c r="G242" s="444" t="n"/>
      <c r="H242" s="444" t="n">
        <v>0.8</v>
      </c>
      <c r="I242" s="444" t="n">
        <v>0.8</v>
      </c>
      <c r="J242" s="444" t="n">
        <v>0.8</v>
      </c>
      <c r="K242" s="444" t="n">
        <v>0.8</v>
      </c>
      <c r="L242" s="444" t="n">
        <v>0.8</v>
      </c>
      <c r="M242" s="444" t="n">
        <v>0.8</v>
      </c>
    </row>
    <row r="243" ht="19.8" customHeight="1" s="107">
      <c r="A243" s="444" t="n"/>
      <c r="B243" s="444" t="n"/>
      <c r="C243" s="444" t="n"/>
      <c r="D243" s="444" t="n"/>
      <c r="E243" s="444" t="n"/>
      <c r="F243" s="444" t="n"/>
      <c r="G243" s="444" t="n"/>
      <c r="H243" s="444" t="n">
        <v>0.8</v>
      </c>
      <c r="I243" s="444" t="n">
        <v>0.8</v>
      </c>
      <c r="J243" s="444" t="n">
        <v>0.8</v>
      </c>
      <c r="K243" s="444" t="n">
        <v>0.8</v>
      </c>
      <c r="L243" s="444" t="n">
        <v>0.8</v>
      </c>
      <c r="M243" s="444" t="n">
        <v>0.8</v>
      </c>
    </row>
    <row r="244" ht="19.8" customHeight="1" s="107">
      <c r="A244" s="444" t="n"/>
      <c r="B244" s="444" t="n"/>
      <c r="C244" s="444" t="n"/>
      <c r="D244" s="444" t="n"/>
      <c r="E244" s="444" t="n"/>
      <c r="F244" s="444" t="n"/>
      <c r="G244" s="444" t="n"/>
      <c r="H244" s="444" t="n">
        <v>0.8</v>
      </c>
      <c r="I244" s="444" t="n">
        <v>0.8</v>
      </c>
      <c r="J244" s="444" t="n">
        <v>0.8</v>
      </c>
      <c r="K244" s="444" t="n">
        <v>0.8</v>
      </c>
      <c r="L244" s="444" t="n">
        <v>0.8</v>
      </c>
      <c r="M244" s="444" t="n">
        <v>0.8</v>
      </c>
    </row>
    <row r="245" ht="19.8" customHeight="1" s="107">
      <c r="A245" s="444" t="n"/>
      <c r="B245" s="444" t="n"/>
      <c r="C245" s="444" t="n"/>
      <c r="D245" s="444" t="n"/>
      <c r="E245" s="444" t="n"/>
      <c r="F245" s="444" t="n"/>
      <c r="G245" s="444" t="n"/>
      <c r="H245" s="444" t="n">
        <v>0.8</v>
      </c>
      <c r="I245" s="444" t="n">
        <v>0.8</v>
      </c>
      <c r="J245" s="444" t="n">
        <v>0.8</v>
      </c>
      <c r="K245" s="444" t="n">
        <v>0.8</v>
      </c>
      <c r="L245" s="444" t="n">
        <v>0.8</v>
      </c>
      <c r="M245" s="444" t="n">
        <v>0.8</v>
      </c>
    </row>
    <row r="246" ht="19.8" customHeight="1" s="107">
      <c r="A246" s="444" t="n"/>
      <c r="B246" s="444" t="n"/>
      <c r="C246" s="444" t="n"/>
      <c r="D246" s="444" t="n"/>
      <c r="E246" s="444" t="n"/>
      <c r="F246" s="444" t="n"/>
      <c r="G246" s="444" t="n"/>
      <c r="H246" s="444" t="n">
        <v>0.8</v>
      </c>
      <c r="I246" s="444" t="n">
        <v>0.8</v>
      </c>
      <c r="J246" s="444" t="n">
        <v>0.8</v>
      </c>
      <c r="K246" s="444" t="n">
        <v>0.8</v>
      </c>
      <c r="L246" s="444" t="n">
        <v>0.8</v>
      </c>
      <c r="M246" s="444" t="n">
        <v>0.8</v>
      </c>
    </row>
    <row r="247" ht="19.8" customHeight="1" s="107">
      <c r="A247" s="444" t="n"/>
      <c r="B247" s="444" t="n"/>
      <c r="C247" s="444" t="n"/>
      <c r="D247" s="444" t="n"/>
      <c r="E247" s="444" t="n"/>
      <c r="F247" s="444" t="n"/>
      <c r="G247" s="444" t="n"/>
      <c r="H247" s="444" t="n">
        <v>0.8</v>
      </c>
      <c r="I247" s="444" t="n">
        <v>0.8</v>
      </c>
      <c r="J247" s="444" t="n">
        <v>0.8</v>
      </c>
      <c r="K247" s="444" t="n">
        <v>0.8</v>
      </c>
      <c r="L247" s="444" t="n">
        <v>0.8</v>
      </c>
      <c r="M247" s="444" t="n">
        <v>0.8</v>
      </c>
    </row>
    <row r="248" ht="19.8" customHeight="1" s="107">
      <c r="A248" s="444" t="n"/>
      <c r="B248" s="444" t="n"/>
      <c r="C248" s="444" t="n"/>
      <c r="D248" s="444" t="n"/>
      <c r="E248" s="444" t="n"/>
      <c r="F248" s="444" t="n"/>
      <c r="G248" s="444" t="n"/>
      <c r="H248" s="444" t="n">
        <v>0.8</v>
      </c>
      <c r="I248" s="444" t="n">
        <v>0.8</v>
      </c>
      <c r="J248" s="444" t="n">
        <v>0.8</v>
      </c>
      <c r="K248" s="444" t="n">
        <v>0.8</v>
      </c>
      <c r="L248" s="444" t="n">
        <v>0.8</v>
      </c>
      <c r="M248" s="444" t="n">
        <v>0.8</v>
      </c>
    </row>
    <row r="249" ht="19.8" customHeight="1" s="107">
      <c r="A249" s="444" t="n"/>
      <c r="B249" s="444" t="n"/>
      <c r="C249" s="444" t="n"/>
      <c r="D249" s="444" t="n"/>
      <c r="E249" s="444" t="n"/>
      <c r="F249" s="444" t="n"/>
      <c r="G249" s="444" t="n"/>
      <c r="H249" s="444" t="n">
        <v>0.8</v>
      </c>
      <c r="I249" s="444" t="n">
        <v>0.8</v>
      </c>
      <c r="J249" s="444" t="n">
        <v>0.8</v>
      </c>
      <c r="K249" s="444" t="n">
        <v>0.8</v>
      </c>
      <c r="L249" s="444" t="n">
        <v>0.8</v>
      </c>
      <c r="M249" s="444" t="n">
        <v>0.8</v>
      </c>
    </row>
    <row r="250" ht="19.8" customHeight="1" s="107">
      <c r="A250" s="444" t="n"/>
      <c r="B250" s="444" t="n"/>
      <c r="C250" s="444" t="n"/>
      <c r="D250" s="444" t="n"/>
      <c r="E250" s="444" t="n"/>
      <c r="F250" s="444" t="n"/>
      <c r="G250" s="444" t="n"/>
      <c r="H250" s="444" t="n">
        <v>0.8</v>
      </c>
      <c r="I250" s="444" t="n">
        <v>0.8</v>
      </c>
      <c r="J250" s="444" t="n">
        <v>0.8</v>
      </c>
      <c r="K250" s="444" t="n">
        <v>0.8</v>
      </c>
      <c r="L250" s="444" t="n">
        <v>0.8</v>
      </c>
      <c r="M250" s="444" t="n">
        <v>0.8</v>
      </c>
    </row>
  </sheetData>
  <mergeCells count="125">
    <mergeCell ref="H53:I53"/>
    <mergeCell ref="B67:J67"/>
    <mergeCell ref="E40:G40"/>
    <mergeCell ref="H55:I55"/>
    <mergeCell ref="B73:G73"/>
    <mergeCell ref="H69:J69"/>
    <mergeCell ref="B77:C77"/>
    <mergeCell ref="K76:L76"/>
    <mergeCell ref="B14:C14"/>
    <mergeCell ref="H52:I52"/>
    <mergeCell ref="H79:I79"/>
    <mergeCell ref="K58:L58"/>
    <mergeCell ref="B13:C13"/>
    <mergeCell ref="K67:L67"/>
    <mergeCell ref="B78:C78"/>
    <mergeCell ref="K2:L2"/>
    <mergeCell ref="H13:I13"/>
    <mergeCell ref="B49:C49"/>
    <mergeCell ref="H29:J29"/>
    <mergeCell ref="H38:J38"/>
    <mergeCell ref="K53:L53"/>
    <mergeCell ref="B3:J3"/>
    <mergeCell ref="H12:L12"/>
    <mergeCell ref="B22:G22"/>
    <mergeCell ref="H44:J44"/>
    <mergeCell ref="H15:I15"/>
    <mergeCell ref="B70:D70"/>
    <mergeCell ref="H40:J40"/>
    <mergeCell ref="B12:G12"/>
    <mergeCell ref="K69:L69"/>
    <mergeCell ref="B2:J2"/>
    <mergeCell ref="K78:L78"/>
    <mergeCell ref="B16:C16"/>
    <mergeCell ref="H54:I54"/>
    <mergeCell ref="B8:D8"/>
    <mergeCell ref="E69:G69"/>
    <mergeCell ref="K80:L80"/>
    <mergeCell ref="B18:C18"/>
    <mergeCell ref="K55:L55"/>
    <mergeCell ref="H74:I74"/>
    <mergeCell ref="K79:L79"/>
    <mergeCell ref="H56:I56"/>
    <mergeCell ref="B10:D10"/>
    <mergeCell ref="H73:L73"/>
    <mergeCell ref="H51:L51"/>
    <mergeCell ref="H27:J27"/>
    <mergeCell ref="B9:D9"/>
    <mergeCell ref="E70:G70"/>
    <mergeCell ref="B6:J6"/>
    <mergeCell ref="K56:L56"/>
    <mergeCell ref="H17:I17"/>
    <mergeCell ref="B51:G51"/>
    <mergeCell ref="H19:I19"/>
    <mergeCell ref="H75:I75"/>
    <mergeCell ref="H80:I80"/>
    <mergeCell ref="H22:L22"/>
    <mergeCell ref="E71:G71"/>
    <mergeCell ref="B15:C15"/>
    <mergeCell ref="B80:C80"/>
    <mergeCell ref="K10:L10"/>
    <mergeCell ref="E8:G8"/>
    <mergeCell ref="H42:L42"/>
    <mergeCell ref="H14:I14"/>
    <mergeCell ref="K6:L6"/>
    <mergeCell ref="B79:C79"/>
    <mergeCell ref="B39:D39"/>
    <mergeCell ref="K3:L3"/>
    <mergeCell ref="E10:G10"/>
    <mergeCell ref="H46:J46"/>
    <mergeCell ref="K9:L9"/>
    <mergeCell ref="E9:G9"/>
    <mergeCell ref="H70:J70"/>
    <mergeCell ref="H58:I58"/>
    <mergeCell ref="K54:L54"/>
    <mergeCell ref="H45:J45"/>
    <mergeCell ref="B43:C43"/>
    <mergeCell ref="H47:J47"/>
    <mergeCell ref="B17:C17"/>
    <mergeCell ref="K40:L40"/>
    <mergeCell ref="H71:J71"/>
    <mergeCell ref="B44:C44"/>
    <mergeCell ref="H24:J24"/>
    <mergeCell ref="H16:I16"/>
    <mergeCell ref="K8:L8"/>
    <mergeCell ref="B19:C19"/>
    <mergeCell ref="H8:J8"/>
    <mergeCell ref="K71:L71"/>
    <mergeCell ref="H57:I57"/>
    <mergeCell ref="H26:J26"/>
    <mergeCell ref="H10:J10"/>
    <mergeCell ref="H77:I77"/>
    <mergeCell ref="B76:C76"/>
    <mergeCell ref="B45:C45"/>
    <mergeCell ref="K57:L57"/>
    <mergeCell ref="H9:J9"/>
    <mergeCell ref="H39:J39"/>
    <mergeCell ref="B75:C75"/>
    <mergeCell ref="H49:J49"/>
    <mergeCell ref="B47:C47"/>
    <mergeCell ref="B42:G42"/>
    <mergeCell ref="H78:I78"/>
    <mergeCell ref="B46:C46"/>
    <mergeCell ref="K36:L36"/>
    <mergeCell ref="B69:D69"/>
    <mergeCell ref="B38:D38"/>
    <mergeCell ref="B48:C48"/>
    <mergeCell ref="H28:J28"/>
    <mergeCell ref="B40:D40"/>
    <mergeCell ref="K75:L75"/>
    <mergeCell ref="H48:J48"/>
    <mergeCell ref="K77:L77"/>
    <mergeCell ref="B82:L82"/>
    <mergeCell ref="B36:J36"/>
    <mergeCell ref="H23:J23"/>
    <mergeCell ref="K39:L39"/>
    <mergeCell ref="K70:L70"/>
    <mergeCell ref="H43:J43"/>
    <mergeCell ref="B74:C74"/>
    <mergeCell ref="K38:L38"/>
    <mergeCell ref="B71:D71"/>
    <mergeCell ref="E39:G39"/>
    <mergeCell ref="H76:I76"/>
    <mergeCell ref="H18:I18"/>
    <mergeCell ref="H25:J25"/>
    <mergeCell ref="E38:G38"/>
  </mergeCells>
  <conditionalFormatting sqref="G44:G49">
    <cfRule type="containsText" priority="4" operator="containsText" dxfId="2" text="On track">
      <formula>NOT(ISERROR(SEARCH("On track",G44)))</formula>
    </cfRule>
    <cfRule type="containsText" priority="5" operator="containsText" dxfId="1" text="Off track">
      <formula>NOT(ISERROR(SEARCH("Off track",G44)))</formula>
    </cfRule>
    <cfRule type="containsText" priority="6" operator="containsText" dxfId="0" text="Critical">
      <formula>NOT(ISERROR(SEARCH("Critical",G44)))</formula>
    </cfRule>
  </conditionalFormatting>
  <conditionalFormatting sqref="G75:G80">
    <cfRule type="containsText" priority="7" operator="containsText" dxfId="2" text="On track">
      <formula>NOT(ISERROR(SEARCH("On track",G75)))</formula>
    </cfRule>
    <cfRule type="containsText" priority="8" operator="containsText" dxfId="1" text="Off track">
      <formula>NOT(ISERROR(SEARCH("Off track",G75)))</formula>
    </cfRule>
    <cfRule type="containsText" priority="9" operator="containsText" dxfId="0" text="Critical">
      <formula>NOT(ISERROR(SEARCH("Critical",G75)))</formula>
    </cfRule>
  </conditionalFormatting>
  <conditionalFormatting sqref="G14:G19">
    <cfRule type="containsText" priority="10" operator="containsText" dxfId="2" text="On track">
      <formula>NOT(ISERROR(SEARCH("On track",G14)))</formula>
    </cfRule>
    <cfRule type="containsText" priority="11" operator="containsText" dxfId="1" text="Off track">
      <formula>NOT(ISERROR(SEARCH("Off track",G14)))</formula>
    </cfRule>
    <cfRule type="containsText" priority="12" operator="containsText" dxfId="0" text="Critical">
      <formula>NOT(ISERROR(SEARCH("Critical",G14)))</formula>
    </cfRule>
  </conditionalFormatting>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K174"/>
  <sheetViews>
    <sheetView workbookViewId="0">
      <pane ySplit="4" topLeftCell="A167" activePane="bottomLeft" state="frozen"/>
      <selection pane="bottomLeft" activeCell="E169" sqref="E169"/>
    </sheetView>
  </sheetViews>
  <sheetFormatPr baseColWidth="8" defaultRowHeight="20.4"/>
  <cols>
    <col width="6" customWidth="1" style="162" min="1" max="1"/>
    <col width="18" customWidth="1" style="162" min="2" max="2"/>
    <col width="22" customWidth="1" style="162" min="3" max="3"/>
    <col width="12" customWidth="1" style="162" min="4" max="4"/>
    <col width="65" customWidth="1" style="162" min="5" max="5"/>
    <col width="14" customWidth="1" style="162" min="6" max="8"/>
    <col width="40" customWidth="1" style="162" min="9" max="9"/>
    <col width="30" customWidth="1" style="162" min="10" max="10"/>
    <col width="40" customWidth="1" style="162" min="11" max="11"/>
    <col width="8.88671875" customWidth="1" style="162" min="12" max="16384"/>
  </cols>
  <sheetData>
    <row r="1" ht="30" customHeight="1" s="107">
      <c r="A1" s="17" t="inlineStr">
        <is>
          <t>IFRS S2 Climate-related Disclosures — Comprehensive Reporting Checklist</t>
        </is>
      </c>
    </row>
    <row r="2" ht="19.95" customHeight="1" s="107">
      <c r="A2" s="15" t="inlineStr">
        <is>
          <t>Based on IFRS S2 (June 2023) including Amendments to Greenhouse Gas Emissions Disclosures (December 2025)</t>
        </is>
      </c>
    </row>
    <row r="4" ht="25.05" customHeight="1" s="107">
      <c r="A4" s="2" t="inlineStr">
        <is>
          <t>No.</t>
        </is>
      </c>
      <c r="B4" s="2" t="inlineStr">
        <is>
          <t>Core Pillar</t>
        </is>
      </c>
      <c r="C4" s="2" t="inlineStr">
        <is>
          <t>Disclosure Area</t>
        </is>
      </c>
      <c r="D4" s="2" t="inlineStr">
        <is>
          <t>Paragraph Ref.</t>
        </is>
      </c>
      <c r="E4" s="2" t="inlineStr">
        <is>
          <t>Disclosure Requirement</t>
        </is>
      </c>
      <c r="F4" s="2" t="inlineStr">
        <is>
          <t>Requirement Type</t>
        </is>
      </c>
      <c r="G4" s="2" t="inlineStr">
        <is>
          <t>Compliance Status</t>
        </is>
      </c>
      <c r="H4" s="2" t="inlineStr">
        <is>
          <t>Priority</t>
        </is>
      </c>
      <c r="I4" s="2" t="inlineStr">
        <is>
          <t>Evidence / Document Reference</t>
        </is>
      </c>
      <c r="J4" s="2" t="inlineStr">
        <is>
          <t>Responsible Person / Department</t>
        </is>
      </c>
      <c r="K4" s="2" t="inlineStr">
        <is>
          <t>Notes / Comments</t>
        </is>
      </c>
    </row>
    <row r="5">
      <c r="A5" s="11" t="inlineStr">
        <is>
          <t>OBJECTIVE &amp; SCOPE</t>
        </is>
      </c>
      <c r="B5" s="520" t="n"/>
      <c r="C5" s="520" t="n"/>
      <c r="D5" s="520" t="n"/>
      <c r="E5" s="520" t="n"/>
      <c r="F5" s="520" t="n"/>
      <c r="G5" s="520" t="n"/>
      <c r="H5" s="520" t="n"/>
      <c r="I5" s="520" t="n"/>
      <c r="J5" s="520" t="n"/>
      <c r="K5" s="521" t="n"/>
    </row>
    <row r="6" ht="45" customHeight="1" s="107">
      <c r="A6" s="4" t="n">
        <v>1</v>
      </c>
      <c r="B6" s="9" t="inlineStr">
        <is>
          <t>Objective</t>
        </is>
      </c>
      <c r="C6" s="9" t="inlineStr">
        <is>
          <t>Purpose</t>
        </is>
      </c>
      <c r="D6" s="9" t="inlineStr">
        <is>
          <t>Para 1</t>
        </is>
      </c>
      <c r="E6" s="9" t="inlineStr">
        <is>
          <t>Disclose information about climate-related risks and opportunities that is useful to primary users of general purpose financial reports in making decisions relating to providing resources to the entity.</t>
        </is>
      </c>
      <c r="F6" s="9" t="inlineStr">
        <is>
          <t>Mandatory</t>
        </is>
      </c>
      <c r="G6" s="9" t="n"/>
      <c r="H6" s="9" t="n"/>
      <c r="I6" s="9" t="n"/>
      <c r="J6" s="9" t="n"/>
      <c r="K6" s="9" t="n"/>
    </row>
    <row r="7" ht="45" customHeight="1" s="107">
      <c r="A7" s="4" t="n">
        <v>2</v>
      </c>
      <c r="B7" s="9" t="inlineStr">
        <is>
          <t>Objective</t>
        </is>
      </c>
      <c r="C7" s="9" t="inlineStr">
        <is>
          <t>Purpose</t>
        </is>
      </c>
      <c r="D7" s="9" t="inlineStr">
        <is>
          <t>Para 2</t>
        </is>
      </c>
      <c r="E7" s="9" t="inlineStr">
        <is>
          <t>Disclose information about climate-related risks and opportunities that could reasonably be expected to affect the entity's cash flows, its access to finance or cost of capital over the short, medium or long term.</t>
        </is>
      </c>
      <c r="F7" s="9" t="inlineStr">
        <is>
          <t>Mandatory</t>
        </is>
      </c>
      <c r="G7" s="9" t="n"/>
      <c r="H7" s="9" t="n"/>
      <c r="I7" s="9" t="n"/>
      <c r="J7" s="9" t="n"/>
      <c r="K7" s="9" t="n"/>
    </row>
    <row r="8" ht="45" customHeight="1" s="107">
      <c r="A8" s="4" t="n">
        <v>3</v>
      </c>
      <c r="B8" s="9" t="inlineStr">
        <is>
          <t>Scope</t>
        </is>
      </c>
      <c r="C8" s="9" t="inlineStr">
        <is>
          <t>Applicability</t>
        </is>
      </c>
      <c r="D8" s="9" t="inlineStr">
        <is>
          <t>Para 3(a)(i)</t>
        </is>
      </c>
      <c r="E8" s="9" t="inlineStr">
        <is>
          <t>Identify and disclose climate-related physical risks to which the entity is exposed.</t>
        </is>
      </c>
      <c r="F8" s="9" t="inlineStr">
        <is>
          <t>Mandatory</t>
        </is>
      </c>
      <c r="G8" s="9" t="n"/>
      <c r="H8" s="9" t="n"/>
      <c r="I8" s="9" t="n"/>
      <c r="J8" s="9" t="n"/>
      <c r="K8" s="9" t="n"/>
    </row>
    <row r="9" ht="45" customHeight="1" s="107">
      <c r="A9" s="4" t="n">
        <v>4</v>
      </c>
      <c r="B9" s="9" t="inlineStr">
        <is>
          <t>Scope</t>
        </is>
      </c>
      <c r="C9" s="9" t="inlineStr">
        <is>
          <t>Applicability</t>
        </is>
      </c>
      <c r="D9" s="9" t="inlineStr">
        <is>
          <t>Para 3(a)(ii)</t>
        </is>
      </c>
      <c r="E9" s="9" t="inlineStr">
        <is>
          <t>Identify and disclose climate-related transition risks to which the entity is exposed.</t>
        </is>
      </c>
      <c r="F9" s="9" t="inlineStr">
        <is>
          <t>Mandatory</t>
        </is>
      </c>
      <c r="G9" s="9" t="n"/>
      <c r="H9" s="9" t="n"/>
      <c r="I9" s="9" t="n"/>
      <c r="J9" s="9" t="n"/>
      <c r="K9" s="9" t="n"/>
    </row>
    <row r="10" ht="45" customHeight="1" s="107">
      <c r="A10" s="4" t="n">
        <v>5</v>
      </c>
      <c r="B10" s="9" t="inlineStr">
        <is>
          <t>Scope</t>
        </is>
      </c>
      <c r="C10" s="9" t="inlineStr">
        <is>
          <t>Applicability</t>
        </is>
      </c>
      <c r="D10" s="9" t="inlineStr">
        <is>
          <t>Para 3(b)</t>
        </is>
      </c>
      <c r="E10" s="9" t="inlineStr">
        <is>
          <t>Identify and disclose climate-related opportunities available to the entity.</t>
        </is>
      </c>
      <c r="F10" s="9" t="inlineStr">
        <is>
          <t>Mandatory</t>
        </is>
      </c>
      <c r="G10" s="9" t="n"/>
      <c r="H10" s="9" t="n"/>
      <c r="I10" s="9" t="n"/>
      <c r="J10" s="9" t="n"/>
      <c r="K10" s="9" t="n"/>
    </row>
    <row r="11" ht="45" customHeight="1" s="107">
      <c r="A11" s="4" t="n">
        <v>6</v>
      </c>
      <c r="B11" s="9" t="inlineStr">
        <is>
          <t>Scope</t>
        </is>
      </c>
      <c r="C11" s="9" t="inlineStr">
        <is>
          <t>Applicability</t>
        </is>
      </c>
      <c r="D11" s="9" t="inlineStr">
        <is>
          <t>Para 4</t>
        </is>
      </c>
      <c r="E11" s="9" t="inlineStr">
        <is>
          <t>Confirm that climate-related risks and opportunities that could not reasonably be expected to affect the entity's prospects are excluded from scope.</t>
        </is>
      </c>
      <c r="F11" s="9" t="inlineStr">
        <is>
          <t>Mandatory</t>
        </is>
      </c>
      <c r="G11" s="9" t="n"/>
      <c r="H11" s="9" t="n"/>
      <c r="I11" s="9" t="n"/>
      <c r="J11" s="9" t="n"/>
      <c r="K11" s="9" t="n"/>
    </row>
    <row r="12">
      <c r="A12" s="11" t="inlineStr">
        <is>
          <t>GOVERNANCE (Paragraphs 5–7)</t>
        </is>
      </c>
      <c r="B12" s="520" t="n"/>
      <c r="C12" s="520" t="n"/>
      <c r="D12" s="520" t="n"/>
      <c r="E12" s="520" t="n"/>
      <c r="F12" s="520" t="n"/>
      <c r="G12" s="520" t="n"/>
      <c r="H12" s="520" t="n"/>
      <c r="I12" s="520" t="n"/>
      <c r="J12" s="520" t="n"/>
      <c r="K12" s="521" t="n"/>
    </row>
    <row r="13" ht="45" customHeight="1" s="107">
      <c r="A13" s="4" t="n">
        <v>7</v>
      </c>
      <c r="B13" s="9" t="inlineStr">
        <is>
          <t>Governance</t>
        </is>
      </c>
      <c r="C13" s="9" t="inlineStr">
        <is>
          <t>Oversight Body</t>
        </is>
      </c>
      <c r="D13" s="9" t="inlineStr">
        <is>
          <t>Para 5</t>
        </is>
      </c>
      <c r="E13" s="9" t="inlineStr">
        <is>
          <t>Enable users to understand the governance processes, controls and procedures the entity uses to monitor, manage and oversee climate-related risks and opportunities.</t>
        </is>
      </c>
      <c r="F13" s="9" t="inlineStr">
        <is>
          <t>Mandatory</t>
        </is>
      </c>
      <c r="G13" s="9" t="n"/>
      <c r="H13" s="9" t="n"/>
      <c r="I13" s="9" t="n"/>
      <c r="J13" s="9" t="n"/>
      <c r="K13" s="9" t="n"/>
    </row>
    <row r="14" ht="45" customHeight="1" s="107">
      <c r="A14" s="4" t="n">
        <v>8</v>
      </c>
      <c r="B14" s="9" t="inlineStr">
        <is>
          <t>Governance</t>
        </is>
      </c>
      <c r="C14" s="9" t="inlineStr">
        <is>
          <t>Oversight Body</t>
        </is>
      </c>
      <c r="D14" s="9" t="inlineStr">
        <is>
          <t>Para 6(a)</t>
        </is>
      </c>
      <c r="E14" s="9" t="inlineStr">
        <is>
          <t>Identify the governance body(s) or individual(s) responsible for oversight of climate-related risks and opportunities.</t>
        </is>
      </c>
      <c r="F14" s="9" t="inlineStr">
        <is>
          <t>Mandatory</t>
        </is>
      </c>
      <c r="G14" s="9" t="n"/>
      <c r="H14" s="9" t="n"/>
      <c r="I14" s="9" t="n"/>
      <c r="J14" s="9" t="n"/>
      <c r="K14" s="9" t="n"/>
    </row>
    <row r="15" ht="45" customHeight="1" s="107">
      <c r="A15" s="4" t="n">
        <v>9</v>
      </c>
      <c r="B15" s="9" t="inlineStr">
        <is>
          <t>Governance</t>
        </is>
      </c>
      <c r="C15" s="9" t="inlineStr">
        <is>
          <t>Oversight Body</t>
        </is>
      </c>
      <c r="D15" s="9" t="inlineStr">
        <is>
          <t>Para 6(a)(i)</t>
        </is>
      </c>
      <c r="E15" s="9" t="inlineStr">
        <is>
          <t>Disclose how responsibilities for climate-related risks and opportunities are reflected in terms of reference, mandates, role descriptions and other related policies.</t>
        </is>
      </c>
      <c r="F15" s="9" t="inlineStr">
        <is>
          <t>Mandatory</t>
        </is>
      </c>
      <c r="G15" s="9" t="n"/>
      <c r="H15" s="9" t="n"/>
      <c r="I15" s="9" t="n"/>
      <c r="J15" s="9" t="n"/>
      <c r="K15" s="9" t="n"/>
    </row>
    <row r="16" ht="45" customHeight="1" s="107">
      <c r="A16" s="4" t="n">
        <v>10</v>
      </c>
      <c r="B16" s="9" t="inlineStr">
        <is>
          <t>Governance</t>
        </is>
      </c>
      <c r="C16" s="9" t="inlineStr">
        <is>
          <t>Oversight Body</t>
        </is>
      </c>
      <c r="D16" s="9" t="inlineStr">
        <is>
          <t>Para 6(a)(ii)</t>
        </is>
      </c>
      <c r="E16" s="9" t="inlineStr">
        <is>
          <t>Disclose how the body(s) or individual(s) determines whether appropriate skills and competencies are available or will be developed to oversee strategies designed to respond to climate-related risks and opportunities.</t>
        </is>
      </c>
      <c r="F16" s="9" t="inlineStr">
        <is>
          <t>Mandatory</t>
        </is>
      </c>
      <c r="G16" s="9" t="n"/>
      <c r="H16" s="9" t="n"/>
      <c r="I16" s="9" t="n"/>
      <c r="J16" s="9" t="n"/>
      <c r="K16" s="9" t="n"/>
    </row>
    <row r="17" ht="45" customHeight="1" s="107">
      <c r="A17" s="4" t="n">
        <v>11</v>
      </c>
      <c r="B17" s="9" t="inlineStr">
        <is>
          <t>Governance</t>
        </is>
      </c>
      <c r="C17" s="9" t="inlineStr">
        <is>
          <t>Oversight Body</t>
        </is>
      </c>
      <c r="D17" s="9" t="inlineStr">
        <is>
          <t>Para 6(a)(iii)</t>
        </is>
      </c>
      <c r="E17" s="9" t="inlineStr">
        <is>
          <t>Disclose how and how often the body(s) or individual(s) is informed about climate-related risks and opportunities.</t>
        </is>
      </c>
      <c r="F17" s="9" t="inlineStr">
        <is>
          <t>Mandatory</t>
        </is>
      </c>
      <c r="G17" s="9" t="n"/>
      <c r="H17" s="9" t="n"/>
      <c r="I17" s="9" t="n"/>
      <c r="J17" s="9" t="n"/>
      <c r="K17" s="9" t="n"/>
    </row>
    <row r="18" ht="45" customHeight="1" s="107">
      <c r="A18" s="4" t="n">
        <v>12</v>
      </c>
      <c r="B18" s="9" t="inlineStr">
        <is>
          <t>Governance</t>
        </is>
      </c>
      <c r="C18" s="9" t="inlineStr">
        <is>
          <t>Oversight Body</t>
        </is>
      </c>
      <c r="D18" s="9" t="inlineStr">
        <is>
          <t>Para 6(a)(iv)</t>
        </is>
      </c>
      <c r="E18" s="9" t="inlineStr">
        <is>
          <t>Disclose how the body(s) or individual(s) takes into account climate-related risks and opportunities when overseeing strategy, major transactions and risk management processes, including consideration of trade-offs.</t>
        </is>
      </c>
      <c r="F18" s="9" t="inlineStr">
        <is>
          <t>Mandatory</t>
        </is>
      </c>
      <c r="G18" s="9" t="n"/>
      <c r="H18" s="9" t="n"/>
      <c r="I18" s="9" t="n"/>
      <c r="J18" s="9" t="n"/>
      <c r="K18" s="9" t="n"/>
    </row>
    <row r="19" ht="45" customHeight="1" s="107">
      <c r="A19" s="4" t="n">
        <v>13</v>
      </c>
      <c r="B19" s="9" t="inlineStr">
        <is>
          <t>Governance</t>
        </is>
      </c>
      <c r="C19" s="9" t="inlineStr">
        <is>
          <t>Oversight Body</t>
        </is>
      </c>
      <c r="D19" s="9" t="inlineStr">
        <is>
          <t>Para 6(a)(v)</t>
        </is>
      </c>
      <c r="E19" s="9" t="inlineStr">
        <is>
          <t>Disclose how the body(s) or individual(s) oversees the setting of targets related to climate-related risks and opportunities, monitors progress towards those targets, and whether related performance metrics are included in remuneration policies.</t>
        </is>
      </c>
      <c r="F19" s="9" t="inlineStr">
        <is>
          <t>Mandatory</t>
        </is>
      </c>
      <c r="G19" s="9" t="n"/>
      <c r="H19" s="9" t="n"/>
      <c r="I19" s="9" t="n"/>
      <c r="J19" s="9" t="n"/>
      <c r="K19" s="9" t="n"/>
    </row>
    <row r="20" ht="45" customHeight="1" s="107">
      <c r="A20" s="4" t="n">
        <v>14</v>
      </c>
      <c r="B20" s="9" t="inlineStr">
        <is>
          <t>Governance</t>
        </is>
      </c>
      <c r="C20" s="9" t="inlineStr">
        <is>
          <t>Management Role</t>
        </is>
      </c>
      <c r="D20" s="9" t="inlineStr">
        <is>
          <t>Para 6(b)(i)</t>
        </is>
      </c>
      <c r="E20" s="9" t="inlineStr">
        <is>
          <t>Disclose whether management's role is delegated to a specific management-level position or committee and how oversight is exercised over that position or committee.</t>
        </is>
      </c>
      <c r="F20" s="9" t="inlineStr">
        <is>
          <t>Mandatory</t>
        </is>
      </c>
      <c r="G20" s="9" t="n"/>
      <c r="H20" s="9" t="n"/>
      <c r="I20" s="9" t="n"/>
      <c r="J20" s="9" t="n"/>
      <c r="K20" s="9" t="n"/>
    </row>
    <row r="21" ht="45" customHeight="1" s="107">
      <c r="A21" s="4" t="n">
        <v>15</v>
      </c>
      <c r="B21" s="9" t="inlineStr">
        <is>
          <t>Governance</t>
        </is>
      </c>
      <c r="C21" s="9" t="inlineStr">
        <is>
          <t>Management Role</t>
        </is>
      </c>
      <c r="D21" s="9" t="inlineStr">
        <is>
          <t>Para 6(b)(ii)</t>
        </is>
      </c>
      <c r="E21" s="9" t="inlineStr">
        <is>
          <t>Disclose whether management uses controls and procedures to support oversight of climate-related risks and opportunities, and how these are integrated with other internal functions.</t>
        </is>
      </c>
      <c r="F21" s="9" t="inlineStr">
        <is>
          <t>Mandatory</t>
        </is>
      </c>
      <c r="G21" s="9" t="n"/>
      <c r="H21" s="9" t="n"/>
      <c r="I21" s="9" t="n"/>
      <c r="J21" s="9" t="n"/>
      <c r="K21" s="9" t="n"/>
    </row>
    <row r="22" ht="45" customHeight="1" s="107">
      <c r="A22" s="4" t="n">
        <v>16</v>
      </c>
      <c r="B22" s="9" t="inlineStr">
        <is>
          <t>Governance</t>
        </is>
      </c>
      <c r="C22" s="9" t="inlineStr">
        <is>
          <t>Duplication Avoidance</t>
        </is>
      </c>
      <c r="D22" s="9" t="inlineStr">
        <is>
          <t>Para 7</t>
        </is>
      </c>
      <c r="E22" s="9" t="inlineStr">
        <is>
          <t>Avoid unnecessary duplication in governance disclosures in accordance with IFRS S1; provide integrated governance disclosures where oversight is managed on an integrated basis.</t>
        </is>
      </c>
      <c r="F22" s="9" t="inlineStr">
        <is>
          <t>Mandatory</t>
        </is>
      </c>
      <c r="G22" s="9" t="n"/>
      <c r="H22" s="9" t="n"/>
      <c r="I22" s="9" t="n"/>
      <c r="J22" s="9" t="n"/>
      <c r="K22" s="9" t="n"/>
    </row>
    <row r="23">
      <c r="A23" s="11" t="inlineStr">
        <is>
          <t>STRATEGY (Paragraphs 8–23)</t>
        </is>
      </c>
      <c r="B23" s="520" t="n"/>
      <c r="C23" s="520" t="n"/>
      <c r="D23" s="520" t="n"/>
      <c r="E23" s="520" t="n"/>
      <c r="F23" s="520" t="n"/>
      <c r="G23" s="520" t="n"/>
      <c r="H23" s="520" t="n"/>
      <c r="I23" s="520" t="n"/>
      <c r="J23" s="520" t="n"/>
      <c r="K23" s="521" t="n"/>
    </row>
    <row r="24">
      <c r="A24" s="13" t="inlineStr">
        <is>
          <t>Strategy — Climate-related Risks and Opportunities (Paragraphs 8–12)</t>
        </is>
      </c>
      <c r="B24" s="520" t="n"/>
      <c r="C24" s="520" t="n"/>
      <c r="D24" s="520" t="n"/>
      <c r="E24" s="520" t="n"/>
      <c r="F24" s="520" t="n"/>
      <c r="G24" s="520" t="n"/>
      <c r="H24" s="520" t="n"/>
      <c r="I24" s="520" t="n"/>
      <c r="J24" s="520" t="n"/>
      <c r="K24" s="521" t="n"/>
    </row>
    <row r="25" ht="45" customHeight="1" s="107">
      <c r="A25" s="4" t="n">
        <v>17</v>
      </c>
      <c r="B25" s="9" t="inlineStr">
        <is>
          <t>Strategy</t>
        </is>
      </c>
      <c r="C25" s="9" t="inlineStr">
        <is>
          <t>Risks &amp; Opportunities</t>
        </is>
      </c>
      <c r="D25" s="9" t="inlineStr">
        <is>
          <t>Para 8</t>
        </is>
      </c>
      <c r="E25" s="9" t="inlineStr">
        <is>
          <t>Enable users to understand the entity's strategy for managing climate-related risks and opportunities.</t>
        </is>
      </c>
      <c r="F25" s="9" t="inlineStr">
        <is>
          <t>Mandatory</t>
        </is>
      </c>
      <c r="G25" s="9" t="n"/>
      <c r="H25" s="9" t="n"/>
      <c r="I25" s="9" t="n"/>
      <c r="J25" s="9" t="n"/>
      <c r="K25" s="9" t="n"/>
    </row>
    <row r="26" ht="45" customHeight="1" s="107">
      <c r="A26" s="4" t="n">
        <v>18</v>
      </c>
      <c r="B26" s="9" t="inlineStr">
        <is>
          <t>Strategy</t>
        </is>
      </c>
      <c r="C26" s="9" t="inlineStr">
        <is>
          <t>Risks &amp; Opportunities</t>
        </is>
      </c>
      <c r="D26" s="9" t="inlineStr">
        <is>
          <t>Para 9(a)</t>
        </is>
      </c>
      <c r="E26" s="9" t="inlineStr">
        <is>
          <t>Disclose the climate-related risks and opportunities that could reasonably be expected to affect the entity's prospects.</t>
        </is>
      </c>
      <c r="F26" s="9" t="inlineStr">
        <is>
          <t>Mandatory</t>
        </is>
      </c>
      <c r="G26" s="9" t="n"/>
      <c r="H26" s="9" t="n"/>
      <c r="I26" s="9" t="n"/>
      <c r="J26" s="9" t="n"/>
      <c r="K26" s="9" t="n"/>
    </row>
    <row r="27" ht="45" customHeight="1" s="107">
      <c r="A27" s="4" t="n">
        <v>19</v>
      </c>
      <c r="B27" s="9" t="inlineStr">
        <is>
          <t>Strategy</t>
        </is>
      </c>
      <c r="C27" s="9" t="inlineStr">
        <is>
          <t>Risks &amp; Opportunities</t>
        </is>
      </c>
      <c r="D27" s="9" t="inlineStr">
        <is>
          <t>Para 10(a)</t>
        </is>
      </c>
      <c r="E27" s="9" t="inlineStr">
        <is>
          <t>Describe climate-related risks and opportunities that could reasonably be expected to affect the entity's prospects.</t>
        </is>
      </c>
      <c r="F27" s="9" t="inlineStr">
        <is>
          <t>Mandatory</t>
        </is>
      </c>
      <c r="G27" s="9" t="n"/>
      <c r="H27" s="9" t="n"/>
      <c r="I27" s="9" t="n"/>
      <c r="J27" s="9" t="n"/>
      <c r="K27" s="9" t="n"/>
    </row>
    <row r="28" ht="45" customHeight="1" s="107">
      <c r="A28" s="4" t="n">
        <v>20</v>
      </c>
      <c r="B28" s="9" t="inlineStr">
        <is>
          <t>Strategy</t>
        </is>
      </c>
      <c r="C28" s="9" t="inlineStr">
        <is>
          <t>Risks &amp; Opportunities</t>
        </is>
      </c>
      <c r="D28" s="9" t="inlineStr">
        <is>
          <t>Para 10(b)</t>
        </is>
      </c>
      <c r="E28" s="9" t="inlineStr">
        <is>
          <t>Explain for each climate-related risk whether the entity considers it to be a physical risk or transition risk.</t>
        </is>
      </c>
      <c r="F28" s="9" t="inlineStr">
        <is>
          <t>Mandatory</t>
        </is>
      </c>
      <c r="G28" s="9" t="n"/>
      <c r="H28" s="9" t="n"/>
      <c r="I28" s="9" t="n"/>
      <c r="J28" s="9" t="n"/>
      <c r="K28" s="9" t="n"/>
    </row>
    <row r="29" ht="45" customHeight="1" s="107">
      <c r="A29" s="4" t="n">
        <v>21</v>
      </c>
      <c r="B29" s="9" t="inlineStr">
        <is>
          <t>Strategy</t>
        </is>
      </c>
      <c r="C29" s="9" t="inlineStr">
        <is>
          <t>Risks &amp; Opportunities</t>
        </is>
      </c>
      <c r="D29" s="9" t="inlineStr">
        <is>
          <t>Para 10(c)</t>
        </is>
      </c>
      <c r="E29" s="9" t="inlineStr">
        <is>
          <t>Specify the time horizons (short, medium, long term) over which the effects of each climate-related risk and opportunity could reasonably be expected to occur.</t>
        </is>
      </c>
      <c r="F29" s="9" t="inlineStr">
        <is>
          <t>Mandatory</t>
        </is>
      </c>
      <c r="G29" s="9" t="n"/>
      <c r="H29" s="9" t="n"/>
      <c r="I29" s="9" t="n"/>
      <c r="J29" s="9" t="n"/>
      <c r="K29" s="9" t="n"/>
    </row>
    <row r="30" ht="45" customHeight="1" s="107">
      <c r="A30" s="4" t="n">
        <v>22</v>
      </c>
      <c r="B30" s="9" t="inlineStr">
        <is>
          <t>Strategy</t>
        </is>
      </c>
      <c r="C30" s="9" t="inlineStr">
        <is>
          <t>Risks &amp; Opportunities</t>
        </is>
      </c>
      <c r="D30" s="9" t="inlineStr">
        <is>
          <t>Para 10(d)</t>
        </is>
      </c>
      <c r="E30" s="9" t="inlineStr">
        <is>
          <t>Explain how the entity defines 'short term', 'medium term' and 'long term' and how these definitions are linked to strategic decision-making planning horizons.</t>
        </is>
      </c>
      <c r="F30" s="9" t="inlineStr">
        <is>
          <t>Mandatory</t>
        </is>
      </c>
      <c r="G30" s="9" t="n"/>
      <c r="H30" s="9" t="n"/>
      <c r="I30" s="9" t="n"/>
      <c r="J30" s="9" t="n"/>
      <c r="K30" s="9" t="n"/>
    </row>
    <row r="31" ht="45" customHeight="1" s="107">
      <c r="A31" s="4" t="n">
        <v>23</v>
      </c>
      <c r="B31" s="9" t="inlineStr">
        <is>
          <t>Strategy</t>
        </is>
      </c>
      <c r="C31" s="9" t="inlineStr">
        <is>
          <t>Risks &amp; Opportunities</t>
        </is>
      </c>
      <c r="D31" s="9" t="inlineStr">
        <is>
          <t>Para 11</t>
        </is>
      </c>
      <c r="E31" s="9" t="inlineStr">
        <is>
          <t>Use all reasonable and supportable information available at the reporting date without undue cost or effort (past events, current conditions, forecasts of future conditions).</t>
        </is>
      </c>
      <c r="F31" s="9" t="inlineStr">
        <is>
          <t>Mandatory</t>
        </is>
      </c>
      <c r="G31" s="9" t="n"/>
      <c r="H31" s="9" t="n"/>
      <c r="I31" s="9" t="n"/>
      <c r="J31" s="9" t="n"/>
      <c r="K31" s="9" t="n"/>
    </row>
    <row r="32" ht="45" customHeight="1" s="107">
      <c r="A32" s="4" t="n">
        <v>24</v>
      </c>
      <c r="B32" s="9" t="inlineStr">
        <is>
          <t>Strategy</t>
        </is>
      </c>
      <c r="C32" s="9" t="inlineStr">
        <is>
          <t>Risks &amp; Opportunities</t>
        </is>
      </c>
      <c r="D32" s="9" t="inlineStr">
        <is>
          <t>Para 12</t>
        </is>
      </c>
      <c r="E32" s="9" t="inlineStr">
        <is>
          <t>Refer to and consider the applicability of industry-based disclosure topics defined in the Industry-based Guidance on Implementing IFRS S2.</t>
        </is>
      </c>
      <c r="F32" s="9" t="inlineStr">
        <is>
          <t>Mandatory</t>
        </is>
      </c>
      <c r="G32" s="9" t="n"/>
      <c r="H32" s="9" t="n"/>
      <c r="I32" s="9" t="n"/>
      <c r="J32" s="9" t="n"/>
      <c r="K32" s="9" t="n"/>
    </row>
    <row r="33">
      <c r="A33" s="13" t="inlineStr">
        <is>
          <t>Strategy — Business Model and Value Chain (Paragraph 13)</t>
        </is>
      </c>
      <c r="B33" s="520" t="n"/>
      <c r="C33" s="520" t="n"/>
      <c r="D33" s="520" t="n"/>
      <c r="E33" s="520" t="n"/>
      <c r="F33" s="520" t="n"/>
      <c r="G33" s="520" t="n"/>
      <c r="H33" s="520" t="n"/>
      <c r="I33" s="520" t="n"/>
      <c r="J33" s="520" t="n"/>
      <c r="K33" s="521" t="n"/>
    </row>
    <row r="34" ht="45" customHeight="1" s="107">
      <c r="A34" s="4" t="n">
        <v>25</v>
      </c>
      <c r="B34" s="9" t="inlineStr">
        <is>
          <t>Strategy</t>
        </is>
      </c>
      <c r="C34" s="9" t="inlineStr">
        <is>
          <t>Business Model &amp; Value Chain</t>
        </is>
      </c>
      <c r="D34" s="9" t="inlineStr">
        <is>
          <t>Para 13(a)</t>
        </is>
      </c>
      <c r="E34" s="9" t="inlineStr">
        <is>
          <t>Describe the current and anticipated effects of climate-related risks and opportunities on the entity's business model and value chain.</t>
        </is>
      </c>
      <c r="F34" s="9" t="inlineStr">
        <is>
          <t>Mandatory</t>
        </is>
      </c>
      <c r="G34" s="9" t="n"/>
      <c r="H34" s="9" t="n"/>
      <c r="I34" s="9" t="n"/>
      <c r="J34" s="9" t="n"/>
      <c r="K34" s="9" t="n"/>
    </row>
    <row r="35" ht="45" customHeight="1" s="107">
      <c r="A35" s="4" t="n">
        <v>26</v>
      </c>
      <c r="B35" s="9" t="inlineStr">
        <is>
          <t>Strategy</t>
        </is>
      </c>
      <c r="C35" s="9" t="inlineStr">
        <is>
          <t>Business Model &amp; Value Chain</t>
        </is>
      </c>
      <c r="D35" s="9" t="inlineStr">
        <is>
          <t>Para 13(b)</t>
        </is>
      </c>
      <c r="E35" s="9" t="inlineStr">
        <is>
          <t>Describe where in the entity's business model and value chain climate-related risks and opportunities are concentrated (e.g., geographical areas, facilities, types of assets).</t>
        </is>
      </c>
      <c r="F35" s="9" t="inlineStr">
        <is>
          <t>Mandatory</t>
        </is>
      </c>
      <c r="G35" s="9" t="n"/>
      <c r="H35" s="9" t="n"/>
      <c r="I35" s="9" t="n"/>
      <c r="J35" s="9" t="n"/>
      <c r="K35" s="9" t="n"/>
    </row>
    <row r="36">
      <c r="A36" s="13" t="inlineStr">
        <is>
          <t>Strategy — Strategy and Decision-Making (Paragraph 14)</t>
        </is>
      </c>
      <c r="B36" s="520" t="n"/>
      <c r="C36" s="520" t="n"/>
      <c r="D36" s="520" t="n"/>
      <c r="E36" s="520" t="n"/>
      <c r="F36" s="520" t="n"/>
      <c r="G36" s="520" t="n"/>
      <c r="H36" s="520" t="n"/>
      <c r="I36" s="520" t="n"/>
      <c r="J36" s="520" t="n"/>
      <c r="K36" s="521" t="n"/>
    </row>
    <row r="37" ht="45" customHeight="1" s="107">
      <c r="A37" s="4" t="n">
        <v>27</v>
      </c>
      <c r="B37" s="9" t="inlineStr">
        <is>
          <t>Strategy</t>
        </is>
      </c>
      <c r="C37" s="9" t="inlineStr">
        <is>
          <t>Strategy &amp; Decision-Making</t>
        </is>
      </c>
      <c r="D37" s="9" t="inlineStr">
        <is>
          <t>Para 14(a)</t>
        </is>
      </c>
      <c r="E37" s="9" t="inlineStr">
        <is>
          <t>Disclose how the entity has responded to, and plans to respond to, climate-related risks and opportunities in its strategy and decision-making, including how it plans to achieve climate-related targets.</t>
        </is>
      </c>
      <c r="F37" s="9" t="inlineStr">
        <is>
          <t>Mandatory</t>
        </is>
      </c>
      <c r="G37" s="9" t="n"/>
      <c r="H37" s="9" t="n"/>
      <c r="I37" s="9" t="n"/>
      <c r="J37" s="9" t="n"/>
      <c r="K37" s="9" t="n"/>
    </row>
    <row r="38" ht="45" customHeight="1" s="107">
      <c r="A38" s="4" t="n">
        <v>28</v>
      </c>
      <c r="B38" s="9" t="inlineStr">
        <is>
          <t>Strategy</t>
        </is>
      </c>
      <c r="C38" s="9" t="inlineStr">
        <is>
          <t>Strategy &amp; Decision-Making</t>
        </is>
      </c>
      <c r="D38" s="9" t="inlineStr">
        <is>
          <t>Para 14(a)(i)</t>
        </is>
      </c>
      <c r="E38" s="9" t="inlineStr">
        <is>
          <t>Disclose current and anticipated changes to the entity's business model, including resource allocation, to address climate-related risks and opportunities.</t>
        </is>
      </c>
      <c r="F38" s="9" t="inlineStr">
        <is>
          <t>Mandatory</t>
        </is>
      </c>
      <c r="G38" s="9" t="n"/>
      <c r="H38" s="9" t="n"/>
      <c r="I38" s="9" t="n"/>
      <c r="J38" s="9" t="n"/>
      <c r="K38" s="9" t="n"/>
    </row>
    <row r="39" ht="45" customHeight="1" s="107">
      <c r="A39" s="4" t="n">
        <v>29</v>
      </c>
      <c r="B39" s="9" t="inlineStr">
        <is>
          <t>Strategy</t>
        </is>
      </c>
      <c r="C39" s="9" t="inlineStr">
        <is>
          <t>Strategy &amp; Decision-Making</t>
        </is>
      </c>
      <c r="D39" s="9" t="inlineStr">
        <is>
          <t>Para 14(a)(ii)</t>
        </is>
      </c>
      <c r="E39" s="9" t="inlineStr">
        <is>
          <t>Disclose current and anticipated direct mitigation and adaptation efforts (e.g., changes in production processes, relocation of facilities, workforce adjustments).</t>
        </is>
      </c>
      <c r="F39" s="9" t="inlineStr">
        <is>
          <t>Mandatory</t>
        </is>
      </c>
      <c r="G39" s="9" t="n"/>
      <c r="H39" s="9" t="n"/>
      <c r="I39" s="9" t="n"/>
      <c r="J39" s="9" t="n"/>
      <c r="K39" s="9" t="n"/>
    </row>
    <row r="40" ht="45" customHeight="1" s="107">
      <c r="A40" s="4" t="n">
        <v>30</v>
      </c>
      <c r="B40" s="9" t="inlineStr">
        <is>
          <t>Strategy</t>
        </is>
      </c>
      <c r="C40" s="9" t="inlineStr">
        <is>
          <t>Strategy &amp; Decision-Making</t>
        </is>
      </c>
      <c r="D40" s="9" t="inlineStr">
        <is>
          <t>Para 14(a)(iii)</t>
        </is>
      </c>
      <c r="E40" s="9" t="inlineStr">
        <is>
          <t>Disclose current and anticipated indirect mitigation and adaptation efforts (e.g., working with customers and supply chains).</t>
        </is>
      </c>
      <c r="F40" s="9" t="inlineStr">
        <is>
          <t>Mandatory</t>
        </is>
      </c>
      <c r="G40" s="9" t="n"/>
      <c r="H40" s="9" t="n"/>
      <c r="I40" s="9" t="n"/>
      <c r="J40" s="9" t="n"/>
      <c r="K40" s="9" t="n"/>
    </row>
    <row r="41" ht="45" customHeight="1" s="107">
      <c r="A41" s="4" t="n">
        <v>31</v>
      </c>
      <c r="B41" s="9" t="inlineStr">
        <is>
          <t>Strategy</t>
        </is>
      </c>
      <c r="C41" s="9" t="inlineStr">
        <is>
          <t>Strategy &amp; Decision-Making</t>
        </is>
      </c>
      <c r="D41" s="9" t="inlineStr">
        <is>
          <t>Para 14(a)(iv)</t>
        </is>
      </c>
      <c r="E41" s="9" t="inlineStr">
        <is>
          <t>Disclose any climate-related transition plan, including key assumptions and dependencies on which the transition plan relies.</t>
        </is>
      </c>
      <c r="F41" s="9" t="inlineStr">
        <is>
          <t>Mandatory</t>
        </is>
      </c>
      <c r="G41" s="9" t="n"/>
      <c r="H41" s="9" t="n"/>
      <c r="I41" s="9" t="n"/>
      <c r="J41" s="9" t="n"/>
      <c r="K41" s="9" t="n"/>
    </row>
    <row r="42" ht="45" customHeight="1" s="107">
      <c r="A42" s="4" t="n">
        <v>32</v>
      </c>
      <c r="B42" s="9" t="inlineStr">
        <is>
          <t>Strategy</t>
        </is>
      </c>
      <c r="C42" s="9" t="inlineStr">
        <is>
          <t>Strategy &amp; Decision-Making</t>
        </is>
      </c>
      <c r="D42" s="9" t="inlineStr">
        <is>
          <t>Para 14(a)(v)</t>
        </is>
      </c>
      <c r="E42" s="9" t="inlineStr">
        <is>
          <t>Disclose how the entity plans to achieve any climate-related targets, including greenhouse gas emissions targets (per paragraphs 33–36).</t>
        </is>
      </c>
      <c r="F42" s="9" t="inlineStr">
        <is>
          <t>Mandatory</t>
        </is>
      </c>
      <c r="G42" s="9" t="n"/>
      <c r="H42" s="9" t="n"/>
      <c r="I42" s="9" t="n"/>
      <c r="J42" s="9" t="n"/>
      <c r="K42" s="9" t="n"/>
    </row>
    <row r="43" ht="45" customHeight="1" s="107">
      <c r="A43" s="4" t="n">
        <v>33</v>
      </c>
      <c r="B43" s="9" t="inlineStr">
        <is>
          <t>Strategy</t>
        </is>
      </c>
      <c r="C43" s="9" t="inlineStr">
        <is>
          <t>Strategy &amp; Decision-Making</t>
        </is>
      </c>
      <c r="D43" s="9" t="inlineStr">
        <is>
          <t>Para 14(b)</t>
        </is>
      </c>
      <c r="E43" s="9" t="inlineStr">
        <is>
          <t>Disclose how the entity is resourcing, and plans to resource, the activities disclosed in accordance with paragraph 14(a).</t>
        </is>
      </c>
      <c r="F43" s="9" t="inlineStr">
        <is>
          <t>Mandatory</t>
        </is>
      </c>
      <c r="G43" s="9" t="n"/>
      <c r="H43" s="9" t="n"/>
      <c r="I43" s="9" t="n"/>
      <c r="J43" s="9" t="n"/>
      <c r="K43" s="9" t="n"/>
    </row>
    <row r="44" ht="45" customHeight="1" s="107">
      <c r="A44" s="4" t="n">
        <v>34</v>
      </c>
      <c r="B44" s="9" t="inlineStr">
        <is>
          <t>Strategy</t>
        </is>
      </c>
      <c r="C44" s="9" t="inlineStr">
        <is>
          <t>Strategy &amp; Decision-Making</t>
        </is>
      </c>
      <c r="D44" s="9" t="inlineStr">
        <is>
          <t>Para 14(c)</t>
        </is>
      </c>
      <c r="E44" s="9" t="inlineStr">
        <is>
          <t>Provide quantitative and qualitative information about the progress of plans disclosed in previous reporting periods.</t>
        </is>
      </c>
      <c r="F44" s="9" t="inlineStr">
        <is>
          <t>Mandatory</t>
        </is>
      </c>
      <c r="G44" s="9" t="n"/>
      <c r="H44" s="9" t="n"/>
      <c r="I44" s="9" t="n"/>
      <c r="J44" s="9" t="n"/>
      <c r="K44" s="9" t="n"/>
    </row>
    <row r="45">
      <c r="A45" s="13" t="inlineStr">
        <is>
          <t>Strategy — Financial Position, Performance and Cash Flows (Paragraphs 15–21)</t>
        </is>
      </c>
      <c r="B45" s="520" t="n"/>
      <c r="C45" s="520" t="n"/>
      <c r="D45" s="520" t="n"/>
      <c r="E45" s="520" t="n"/>
      <c r="F45" s="520" t="n"/>
      <c r="G45" s="520" t="n"/>
      <c r="H45" s="520" t="n"/>
      <c r="I45" s="520" t="n"/>
      <c r="J45" s="520" t="n"/>
      <c r="K45" s="521" t="n"/>
    </row>
    <row r="46" ht="45" customHeight="1" s="107">
      <c r="A46" s="4" t="n">
        <v>35</v>
      </c>
      <c r="B46" s="9" t="inlineStr">
        <is>
          <t>Strategy</t>
        </is>
      </c>
      <c r="C46" s="9" t="inlineStr">
        <is>
          <t>Financial Effects</t>
        </is>
      </c>
      <c r="D46" s="9" t="inlineStr">
        <is>
          <t>Para 15(a)</t>
        </is>
      </c>
      <c r="E46" s="9" t="inlineStr">
        <is>
          <t>Disclose the effects of climate-related risks and opportunities on the entity's financial position, financial performance and cash flows for the reporting period (current financial effects).</t>
        </is>
      </c>
      <c r="F46" s="9" t="inlineStr">
        <is>
          <t>Mandatory</t>
        </is>
      </c>
      <c r="G46" s="9" t="n"/>
      <c r="H46" s="9" t="n"/>
      <c r="I46" s="9" t="n"/>
      <c r="J46" s="9" t="n"/>
      <c r="K46" s="9" t="n"/>
    </row>
    <row r="47" ht="45" customHeight="1" s="107">
      <c r="A47" s="4" t="n">
        <v>36</v>
      </c>
      <c r="B47" s="9" t="inlineStr">
        <is>
          <t>Strategy</t>
        </is>
      </c>
      <c r="C47" s="9" t="inlineStr">
        <is>
          <t>Financial Effects</t>
        </is>
      </c>
      <c r="D47" s="9" t="inlineStr">
        <is>
          <t>Para 15(b)</t>
        </is>
      </c>
      <c r="E47" s="9" t="inlineStr">
        <is>
          <t>Disclose the anticipated effects of climate-related risks and opportunities on financial position, financial performance and cash flows over the short, medium and long term.</t>
        </is>
      </c>
      <c r="F47" s="9" t="inlineStr">
        <is>
          <t>Mandatory</t>
        </is>
      </c>
      <c r="G47" s="9" t="n"/>
      <c r="H47" s="9" t="n"/>
      <c r="I47" s="9" t="n"/>
      <c r="J47" s="9" t="n"/>
      <c r="K47" s="9" t="n"/>
    </row>
    <row r="48" ht="45" customHeight="1" s="107">
      <c r="A48" s="4" t="n">
        <v>37</v>
      </c>
      <c r="B48" s="9" t="inlineStr">
        <is>
          <t>Strategy</t>
        </is>
      </c>
      <c r="C48" s="9" t="inlineStr">
        <is>
          <t>Financial Effects</t>
        </is>
      </c>
      <c r="D48" s="9" t="inlineStr">
        <is>
          <t>Para 16(a)</t>
        </is>
      </c>
      <c r="E48" s="9" t="inlineStr">
        <is>
          <t>Disclose quantitative and qualitative information about how climate-related risks and opportunities have affected financial position, financial performance and cash flows for the reporting period.</t>
        </is>
      </c>
      <c r="F48" s="9" t="inlineStr">
        <is>
          <t>Mandatory</t>
        </is>
      </c>
      <c r="G48" s="9" t="n"/>
      <c r="H48" s="9" t="n"/>
      <c r="I48" s="9" t="n"/>
      <c r="J48" s="9" t="n"/>
      <c r="K48" s="9" t="n"/>
    </row>
    <row r="49" ht="45" customHeight="1" s="107">
      <c r="A49" s="4" t="n">
        <v>38</v>
      </c>
      <c r="B49" s="9" t="inlineStr">
        <is>
          <t>Strategy</t>
        </is>
      </c>
      <c r="C49" s="9" t="inlineStr">
        <is>
          <t>Financial Effects</t>
        </is>
      </c>
      <c r="D49" s="9" t="inlineStr">
        <is>
          <t>Para 16(b)</t>
        </is>
      </c>
      <c r="E49" s="9" t="inlineStr">
        <is>
          <t>Disclose climate-related risks and opportunities for which there is a significant risk of a material adjustment within the next annual reporting period to carrying amounts of assets and liabilities.</t>
        </is>
      </c>
      <c r="F49" s="9" t="inlineStr">
        <is>
          <t>Mandatory</t>
        </is>
      </c>
      <c r="G49" s="9" t="n"/>
      <c r="H49" s="9" t="n"/>
      <c r="I49" s="9" t="n"/>
      <c r="J49" s="9" t="n"/>
      <c r="K49" s="9" t="n"/>
    </row>
    <row r="50" ht="45" customHeight="1" s="107">
      <c r="A50" s="4" t="n">
        <v>39</v>
      </c>
      <c r="B50" s="9" t="inlineStr">
        <is>
          <t>Strategy</t>
        </is>
      </c>
      <c r="C50" s="9" t="inlineStr">
        <is>
          <t>Financial Effects</t>
        </is>
      </c>
      <c r="D50" s="9" t="inlineStr">
        <is>
          <t>Para 16(c)</t>
        </is>
      </c>
      <c r="E50" s="9" t="inlineStr">
        <is>
          <t>Disclose how the entity expects its financial position to change over the short, medium and long term, including investment and disposal plans and planned sources of funding.</t>
        </is>
      </c>
      <c r="F50" s="9" t="inlineStr">
        <is>
          <t>Mandatory</t>
        </is>
      </c>
      <c r="G50" s="9" t="n"/>
      <c r="H50" s="9" t="n"/>
      <c r="I50" s="9" t="n"/>
      <c r="J50" s="9" t="n"/>
      <c r="K50" s="9" t="n"/>
    </row>
    <row r="51" ht="45" customHeight="1" s="107">
      <c r="A51" s="4" t="n">
        <v>40</v>
      </c>
      <c r="B51" s="9" t="inlineStr">
        <is>
          <t>Strategy</t>
        </is>
      </c>
      <c r="C51" s="9" t="inlineStr">
        <is>
          <t>Financial Effects</t>
        </is>
      </c>
      <c r="D51" s="9" t="inlineStr">
        <is>
          <t>Para 16(d)</t>
        </is>
      </c>
      <c r="E51" s="9" t="inlineStr">
        <is>
          <t>Disclose how the entity expects its financial performance and cash flows to change over the short, medium and long term given its strategy to manage climate-related risks and opportunities.</t>
        </is>
      </c>
      <c r="F51" s="9" t="inlineStr">
        <is>
          <t>Mandatory</t>
        </is>
      </c>
      <c r="G51" s="9" t="n"/>
      <c r="H51" s="9" t="n"/>
      <c r="I51" s="9" t="n"/>
      <c r="J51" s="9" t="n"/>
      <c r="K51" s="9" t="n"/>
    </row>
    <row r="52" ht="45" customHeight="1" s="107">
      <c r="A52" s="4" t="n">
        <v>41</v>
      </c>
      <c r="B52" s="9" t="inlineStr">
        <is>
          <t>Strategy</t>
        </is>
      </c>
      <c r="C52" s="9" t="inlineStr">
        <is>
          <t>Financial Effects</t>
        </is>
      </c>
      <c r="D52" s="9" t="inlineStr">
        <is>
          <t>Para 17</t>
        </is>
      </c>
      <c r="E52" s="9" t="inlineStr">
        <is>
          <t>In providing quantitative information, the entity may disclose a single amount or a range.</t>
        </is>
      </c>
      <c r="F52" s="9" t="inlineStr">
        <is>
          <t>Permitted</t>
        </is>
      </c>
      <c r="G52" s="9" t="n"/>
      <c r="H52" s="9" t="n"/>
      <c r="I52" s="9" t="n"/>
      <c r="J52" s="9" t="n"/>
      <c r="K52" s="9" t="n"/>
    </row>
    <row r="53" ht="45" customHeight="1" s="107">
      <c r="A53" s="4" t="n">
        <v>42</v>
      </c>
      <c r="B53" s="9" t="inlineStr">
        <is>
          <t>Strategy</t>
        </is>
      </c>
      <c r="C53" s="9" t="inlineStr">
        <is>
          <t>Financial Effects</t>
        </is>
      </c>
      <c r="D53" s="9" t="inlineStr">
        <is>
          <t>Para 18</t>
        </is>
      </c>
      <c r="E53" s="9" t="inlineStr">
        <is>
          <t>Use all reasonable and supportable information available at the reporting date without undue cost or effort; use an approach commensurate with skills, capabilities and resources available.</t>
        </is>
      </c>
      <c r="F53" s="9" t="inlineStr">
        <is>
          <t>Mandatory</t>
        </is>
      </c>
      <c r="G53" s="9" t="n"/>
      <c r="H53" s="9" t="n"/>
      <c r="I53" s="9" t="n"/>
      <c r="J53" s="9" t="n"/>
      <c r="K53" s="9" t="n"/>
    </row>
    <row r="54" ht="45" customHeight="1" s="107">
      <c r="A54" s="4" t="n">
        <v>43</v>
      </c>
      <c r="B54" s="9" t="inlineStr">
        <is>
          <t>Strategy</t>
        </is>
      </c>
      <c r="C54" s="9" t="inlineStr">
        <is>
          <t>Financial Effects</t>
        </is>
      </c>
      <c r="D54" s="9" t="inlineStr">
        <is>
          <t>Para 19</t>
        </is>
      </c>
      <c r="E54" s="9" t="inlineStr">
        <is>
          <t>Determine whether quantitative information about current or anticipated financial effects need not be provided if effects are not separately identifiable or measurement uncertainty is too high.</t>
        </is>
      </c>
      <c r="F54" s="9" t="inlineStr">
        <is>
          <t>Conditional</t>
        </is>
      </c>
      <c r="G54" s="9" t="n"/>
      <c r="H54" s="9" t="n"/>
      <c r="I54" s="9" t="n"/>
      <c r="J54" s="9" t="n"/>
      <c r="K54" s="9" t="n"/>
    </row>
    <row r="55" ht="45" customHeight="1" s="107">
      <c r="A55" s="4" t="n">
        <v>44</v>
      </c>
      <c r="B55" s="9" t="inlineStr">
        <is>
          <t>Strategy</t>
        </is>
      </c>
      <c r="C55" s="9" t="inlineStr">
        <is>
          <t>Financial Effects</t>
        </is>
      </c>
      <c r="D55" s="9" t="inlineStr">
        <is>
          <t>Para 20</t>
        </is>
      </c>
      <c r="E55" s="9" t="inlineStr">
        <is>
          <t>Determine whether quantitative information about anticipated financial effects need not be provided if the entity does not have the skills, capabilities or resources.</t>
        </is>
      </c>
      <c r="F55" s="9" t="inlineStr">
        <is>
          <t>Conditional</t>
        </is>
      </c>
      <c r="G55" s="9" t="n"/>
      <c r="H55" s="9" t="n"/>
      <c r="I55" s="9" t="n"/>
      <c r="J55" s="9" t="n"/>
      <c r="K55" s="9" t="n"/>
    </row>
    <row r="56" ht="45" customHeight="1" s="107">
      <c r="A56" s="4" t="n">
        <v>45</v>
      </c>
      <c r="B56" s="9" t="inlineStr">
        <is>
          <t>Strategy</t>
        </is>
      </c>
      <c r="C56" s="9" t="inlineStr">
        <is>
          <t>Financial Effects</t>
        </is>
      </c>
      <c r="D56" s="9" t="inlineStr">
        <is>
          <t>Para 21(a)</t>
        </is>
      </c>
      <c r="E56" s="9" t="inlineStr">
        <is>
          <t>If not providing quantitative information, explain why quantitative information has not been provided.</t>
        </is>
      </c>
      <c r="F56" s="9" t="inlineStr">
        <is>
          <t>Conditional</t>
        </is>
      </c>
      <c r="G56" s="9" t="n"/>
      <c r="H56" s="9" t="n"/>
      <c r="I56" s="9" t="n"/>
      <c r="J56" s="9" t="n"/>
      <c r="K56" s="9" t="n"/>
    </row>
    <row r="57" ht="45" customHeight="1" s="107">
      <c r="A57" s="4" t="n">
        <v>46</v>
      </c>
      <c r="B57" s="9" t="inlineStr">
        <is>
          <t>Strategy</t>
        </is>
      </c>
      <c r="C57" s="9" t="inlineStr">
        <is>
          <t>Financial Effects</t>
        </is>
      </c>
      <c r="D57" s="9" t="inlineStr">
        <is>
          <t>Para 21(b)</t>
        </is>
      </c>
      <c r="E57" s="9" t="inlineStr">
        <is>
          <t>Provide qualitative information about financial effects, identifying line items, totals and subtotals in financial statements likely to be affected.</t>
        </is>
      </c>
      <c r="F57" s="9" t="inlineStr">
        <is>
          <t>Conditional</t>
        </is>
      </c>
      <c r="G57" s="9" t="n"/>
      <c r="H57" s="9" t="n"/>
      <c r="I57" s="9" t="n"/>
      <c r="J57" s="9" t="n"/>
      <c r="K57" s="9" t="n"/>
    </row>
    <row r="58" ht="45" customHeight="1" s="107">
      <c r="A58" s="4" t="n">
        <v>47</v>
      </c>
      <c r="B58" s="9" t="inlineStr">
        <is>
          <t>Strategy</t>
        </is>
      </c>
      <c r="C58" s="9" t="inlineStr">
        <is>
          <t>Financial Effects</t>
        </is>
      </c>
      <c r="D58" s="9" t="inlineStr">
        <is>
          <t>Para 21(c)</t>
        </is>
      </c>
      <c r="E58" s="9" t="inlineStr">
        <is>
          <t>Provide quantitative information about the combined financial effects of the climate-related risk or opportunity with other risks/opportunities and factors, unless not useful.</t>
        </is>
      </c>
      <c r="F58" s="9" t="inlineStr">
        <is>
          <t>Conditional</t>
        </is>
      </c>
      <c r="G58" s="9" t="n"/>
      <c r="H58" s="9" t="n"/>
      <c r="I58" s="9" t="n"/>
      <c r="J58" s="9" t="n"/>
      <c r="K58" s="9" t="n"/>
    </row>
    <row r="59">
      <c r="A59" s="13" t="inlineStr">
        <is>
          <t>Strategy — Climate Resilience (Paragraph 22)</t>
        </is>
      </c>
      <c r="B59" s="520" t="n"/>
      <c r="C59" s="520" t="n"/>
      <c r="D59" s="520" t="n"/>
      <c r="E59" s="520" t="n"/>
      <c r="F59" s="520" t="n"/>
      <c r="G59" s="520" t="n"/>
      <c r="H59" s="520" t="n"/>
      <c r="I59" s="520" t="n"/>
      <c r="J59" s="520" t="n"/>
      <c r="K59" s="521" t="n"/>
    </row>
    <row r="60" ht="45" customHeight="1" s="107">
      <c r="A60" s="4" t="n">
        <v>48</v>
      </c>
      <c r="B60" s="9" t="inlineStr">
        <is>
          <t>Strategy</t>
        </is>
      </c>
      <c r="C60" s="9" t="inlineStr">
        <is>
          <t>Climate Resilience</t>
        </is>
      </c>
      <c r="D60" s="9" t="inlineStr">
        <is>
          <t>Para 22</t>
        </is>
      </c>
      <c r="E60" s="9" t="inlineStr">
        <is>
          <t>Use climate-related scenario analysis to assess climate resilience using an approach commensurate with the entity's circumstances.</t>
        </is>
      </c>
      <c r="F60" s="9" t="inlineStr">
        <is>
          <t>Mandatory</t>
        </is>
      </c>
      <c r="G60" s="9" t="n"/>
      <c r="H60" s="9" t="n"/>
      <c r="I60" s="9" t="n"/>
      <c r="J60" s="9" t="n"/>
      <c r="K60" s="9" t="n"/>
    </row>
    <row r="61" ht="45" customHeight="1" s="107">
      <c r="A61" s="4" t="n">
        <v>49</v>
      </c>
      <c r="B61" s="9" t="inlineStr">
        <is>
          <t>Strategy</t>
        </is>
      </c>
      <c r="C61" s="9" t="inlineStr">
        <is>
          <t>Climate Resilience</t>
        </is>
      </c>
      <c r="D61" s="9" t="inlineStr">
        <is>
          <t>Para 22(a)(i)</t>
        </is>
      </c>
      <c r="E61" s="9" t="inlineStr">
        <is>
          <t>Disclose the implications of the resilience assessment for the entity's strategy and business model, including how the entity would need to respond to effects identified in scenario analysis.</t>
        </is>
      </c>
      <c r="F61" s="9" t="inlineStr">
        <is>
          <t>Mandatory</t>
        </is>
      </c>
      <c r="G61" s="9" t="n"/>
      <c r="H61" s="9" t="n"/>
      <c r="I61" s="9" t="n"/>
      <c r="J61" s="9" t="n"/>
      <c r="K61" s="9" t="n"/>
    </row>
    <row r="62" ht="45" customHeight="1" s="107">
      <c r="A62" s="4" t="n">
        <v>50</v>
      </c>
      <c r="B62" s="9" t="inlineStr">
        <is>
          <t>Strategy</t>
        </is>
      </c>
      <c r="C62" s="9" t="inlineStr">
        <is>
          <t>Climate Resilience</t>
        </is>
      </c>
      <c r="D62" s="9" t="inlineStr">
        <is>
          <t>Para 22(a)(ii)</t>
        </is>
      </c>
      <c r="E62" s="9" t="inlineStr">
        <is>
          <t>Disclose the significant areas of uncertainty considered in the entity's assessment of its climate resilience.</t>
        </is>
      </c>
      <c r="F62" s="9" t="inlineStr">
        <is>
          <t>Mandatory</t>
        </is>
      </c>
      <c r="G62" s="9" t="n"/>
      <c r="H62" s="9" t="n"/>
      <c r="I62" s="9" t="n"/>
      <c r="J62" s="9" t="n"/>
      <c r="K62" s="9" t="n"/>
    </row>
    <row r="63" ht="45" customHeight="1" s="107">
      <c r="A63" s="4" t="n">
        <v>51</v>
      </c>
      <c r="B63" s="9" t="inlineStr">
        <is>
          <t>Strategy</t>
        </is>
      </c>
      <c r="C63" s="9" t="inlineStr">
        <is>
          <t>Climate Resilience</t>
        </is>
      </c>
      <c r="D63" s="9" t="inlineStr">
        <is>
          <t>Para 22(a)(iii)(1)</t>
        </is>
      </c>
      <c r="E63" s="9" t="inlineStr">
        <is>
          <t>Disclose the availability of, and flexibility in, existing financial resources to respond to effects identified in scenario analysis.</t>
        </is>
      </c>
      <c r="F63" s="9" t="inlineStr">
        <is>
          <t>Mandatory</t>
        </is>
      </c>
      <c r="G63" s="9" t="n"/>
      <c r="H63" s="9" t="n"/>
      <c r="I63" s="9" t="n"/>
      <c r="J63" s="9" t="n"/>
      <c r="K63" s="9" t="n"/>
    </row>
    <row r="64" ht="45" customHeight="1" s="107">
      <c r="A64" s="4" t="n">
        <v>52</v>
      </c>
      <c r="B64" s="9" t="inlineStr">
        <is>
          <t>Strategy</t>
        </is>
      </c>
      <c r="C64" s="9" t="inlineStr">
        <is>
          <t>Climate Resilience</t>
        </is>
      </c>
      <c r="D64" s="9" t="inlineStr">
        <is>
          <t>Para 22(a)(iii)(2)</t>
        </is>
      </c>
      <c r="E64" s="9" t="inlineStr">
        <is>
          <t>Disclose the entity's ability to redeploy, repurpose, upgrade or decommission existing assets.</t>
        </is>
      </c>
      <c r="F64" s="9" t="inlineStr">
        <is>
          <t>Mandatory</t>
        </is>
      </c>
      <c r="G64" s="9" t="n"/>
      <c r="H64" s="9" t="n"/>
      <c r="I64" s="9" t="n"/>
      <c r="J64" s="9" t="n"/>
      <c r="K64" s="9" t="n"/>
    </row>
    <row r="65" ht="45" customHeight="1" s="107">
      <c r="A65" s="4" t="n">
        <v>53</v>
      </c>
      <c r="B65" s="9" t="inlineStr">
        <is>
          <t>Strategy</t>
        </is>
      </c>
      <c r="C65" s="9" t="inlineStr">
        <is>
          <t>Climate Resilience</t>
        </is>
      </c>
      <c r="D65" s="9" t="inlineStr">
        <is>
          <t>Para 22(a)(iii)(3)</t>
        </is>
      </c>
      <c r="E65" s="9" t="inlineStr">
        <is>
          <t>Disclose the effect of current and planned investments in climate-related mitigation, adaptation and opportunities for climate resilience.</t>
        </is>
      </c>
      <c r="F65" s="9" t="inlineStr">
        <is>
          <t>Mandatory</t>
        </is>
      </c>
      <c r="G65" s="9" t="n"/>
      <c r="H65" s="9" t="n"/>
      <c r="I65" s="9" t="n"/>
      <c r="J65" s="9" t="n"/>
      <c r="K65" s="9" t="n"/>
    </row>
    <row r="66" ht="45" customHeight="1" s="107">
      <c r="A66" s="4" t="n">
        <v>54</v>
      </c>
      <c r="B66" s="9" t="inlineStr">
        <is>
          <t>Strategy</t>
        </is>
      </c>
      <c r="C66" s="9" t="inlineStr">
        <is>
          <t>Climate Resilience</t>
        </is>
      </c>
      <c r="D66" s="9" t="inlineStr">
        <is>
          <t>Para 22(b)(i)(1)</t>
        </is>
      </c>
      <c r="E66" s="9" t="inlineStr">
        <is>
          <t>Disclose which climate-related scenarios the entity used for the analysis and the sources of those scenarios.</t>
        </is>
      </c>
      <c r="F66" s="9" t="inlineStr">
        <is>
          <t>Mandatory</t>
        </is>
      </c>
      <c r="G66" s="9" t="n"/>
      <c r="H66" s="9" t="n"/>
      <c r="I66" s="9" t="n"/>
      <c r="J66" s="9" t="n"/>
      <c r="K66" s="9" t="n"/>
    </row>
    <row r="67" ht="45" customHeight="1" s="107">
      <c r="A67" s="4" t="n">
        <v>55</v>
      </c>
      <c r="B67" s="9" t="inlineStr">
        <is>
          <t>Strategy</t>
        </is>
      </c>
      <c r="C67" s="9" t="inlineStr">
        <is>
          <t>Climate Resilience</t>
        </is>
      </c>
      <c r="D67" s="9" t="inlineStr">
        <is>
          <t>Para 22(b)(i)(2)</t>
        </is>
      </c>
      <c r="E67" s="9" t="inlineStr">
        <is>
          <t>Disclose whether the analysis included a diverse range of climate-related scenarios.</t>
        </is>
      </c>
      <c r="F67" s="9" t="inlineStr">
        <is>
          <t>Mandatory</t>
        </is>
      </c>
      <c r="G67" s="9" t="n"/>
      <c r="H67" s="9" t="n"/>
      <c r="I67" s="9" t="n"/>
      <c r="J67" s="9" t="n"/>
      <c r="K67" s="9" t="n"/>
    </row>
    <row r="68" ht="45" customHeight="1" s="107">
      <c r="A68" s="4" t="n">
        <v>56</v>
      </c>
      <c r="B68" s="9" t="inlineStr">
        <is>
          <t>Strategy</t>
        </is>
      </c>
      <c r="C68" s="9" t="inlineStr">
        <is>
          <t>Climate Resilience</t>
        </is>
      </c>
      <c r="D68" s="9" t="inlineStr">
        <is>
          <t>Para 22(b)(i)(3)</t>
        </is>
      </c>
      <c r="E68" s="9" t="inlineStr">
        <is>
          <t>Disclose whether the climate-related scenarios are associated with transition risks or physical risks.</t>
        </is>
      </c>
      <c r="F68" s="9" t="inlineStr">
        <is>
          <t>Mandatory</t>
        </is>
      </c>
      <c r="G68" s="9" t="n"/>
      <c r="H68" s="9" t="n"/>
      <c r="I68" s="9" t="n"/>
      <c r="J68" s="9" t="n"/>
      <c r="K68" s="9" t="n"/>
    </row>
    <row r="69" ht="45" customHeight="1" s="107">
      <c r="A69" s="4" t="n">
        <v>57</v>
      </c>
      <c r="B69" s="9" t="inlineStr">
        <is>
          <t>Strategy</t>
        </is>
      </c>
      <c r="C69" s="9" t="inlineStr">
        <is>
          <t>Climate Resilience</t>
        </is>
      </c>
      <c r="D69" s="9" t="inlineStr">
        <is>
          <t>Para 22(b)(i)(4)</t>
        </is>
      </c>
      <c r="E69" s="9" t="inlineStr">
        <is>
          <t>Disclose whether the entity used a scenario aligned with the latest international agreement on climate change.</t>
        </is>
      </c>
      <c r="F69" s="9" t="inlineStr">
        <is>
          <t>Mandatory</t>
        </is>
      </c>
      <c r="G69" s="9" t="n"/>
      <c r="H69" s="9" t="n"/>
      <c r="I69" s="9" t="n"/>
      <c r="J69" s="9" t="n"/>
      <c r="K69" s="9" t="n"/>
    </row>
    <row r="70" ht="45" customHeight="1" s="107">
      <c r="A70" s="4" t="n">
        <v>58</v>
      </c>
      <c r="B70" s="9" t="inlineStr">
        <is>
          <t>Strategy</t>
        </is>
      </c>
      <c r="C70" s="9" t="inlineStr">
        <is>
          <t>Climate Resilience</t>
        </is>
      </c>
      <c r="D70" s="9" t="inlineStr">
        <is>
          <t>Para 22(b)(i)(5)</t>
        </is>
      </c>
      <c r="E70" s="9" t="inlineStr">
        <is>
          <t>Explain why the chosen climate-related scenarios are relevant to assessing resilience.</t>
        </is>
      </c>
      <c r="F70" s="9" t="inlineStr">
        <is>
          <t>Mandatory</t>
        </is>
      </c>
      <c r="G70" s="9" t="n"/>
      <c r="H70" s="9" t="n"/>
      <c r="I70" s="9" t="n"/>
      <c r="J70" s="9" t="n"/>
      <c r="K70" s="9" t="n"/>
    </row>
    <row r="71" ht="45" customHeight="1" s="107">
      <c r="A71" s="4" t="n">
        <v>59</v>
      </c>
      <c r="B71" s="9" t="inlineStr">
        <is>
          <t>Strategy</t>
        </is>
      </c>
      <c r="C71" s="9" t="inlineStr">
        <is>
          <t>Climate Resilience</t>
        </is>
      </c>
      <c r="D71" s="9" t="inlineStr">
        <is>
          <t>Para 22(b)(i)(6)</t>
        </is>
      </c>
      <c r="E71" s="9" t="inlineStr">
        <is>
          <t>Disclose the time horizons used in the analysis.</t>
        </is>
      </c>
      <c r="F71" s="9" t="inlineStr">
        <is>
          <t>Mandatory</t>
        </is>
      </c>
      <c r="G71" s="9" t="n"/>
      <c r="H71" s="9" t="n"/>
      <c r="I71" s="9" t="n"/>
      <c r="J71" s="9" t="n"/>
      <c r="K71" s="9" t="n"/>
    </row>
    <row r="72" ht="45" customHeight="1" s="107">
      <c r="A72" s="4" t="n">
        <v>60</v>
      </c>
      <c r="B72" s="9" t="inlineStr">
        <is>
          <t>Strategy</t>
        </is>
      </c>
      <c r="C72" s="9" t="inlineStr">
        <is>
          <t>Climate Resilience</t>
        </is>
      </c>
      <c r="D72" s="9" t="inlineStr">
        <is>
          <t>Para 22(b)(i)(7)</t>
        </is>
      </c>
      <c r="E72" s="9" t="inlineStr">
        <is>
          <t>Disclose the scope of operations used in the analysis (e.g., operating locations, business units).</t>
        </is>
      </c>
      <c r="F72" s="9" t="inlineStr">
        <is>
          <t>Mandatory</t>
        </is>
      </c>
      <c r="G72" s="9" t="n"/>
      <c r="H72" s="9" t="n"/>
      <c r="I72" s="9" t="n"/>
      <c r="J72" s="9" t="n"/>
      <c r="K72" s="9" t="n"/>
    </row>
    <row r="73" ht="45" customHeight="1" s="107">
      <c r="A73" s="4" t="n">
        <v>61</v>
      </c>
      <c r="B73" s="9" t="inlineStr">
        <is>
          <t>Strategy</t>
        </is>
      </c>
      <c r="C73" s="9" t="inlineStr">
        <is>
          <t>Climate Resilience</t>
        </is>
      </c>
      <c r="D73" s="9" t="inlineStr">
        <is>
          <t>Para 22(b)(ii)(1)</t>
        </is>
      </c>
      <c r="E73" s="9" t="inlineStr">
        <is>
          <t>Disclose key assumptions about climate-related policies in the jurisdictions in which the entity operates.</t>
        </is>
      </c>
      <c r="F73" s="9" t="inlineStr">
        <is>
          <t>Mandatory</t>
        </is>
      </c>
      <c r="G73" s="9" t="n"/>
      <c r="H73" s="9" t="n"/>
      <c r="I73" s="9" t="n"/>
      <c r="J73" s="9" t="n"/>
      <c r="K73" s="9" t="n"/>
    </row>
    <row r="74" ht="45" customHeight="1" s="107">
      <c r="A74" s="4" t="n">
        <v>62</v>
      </c>
      <c r="B74" s="9" t="inlineStr">
        <is>
          <t>Strategy</t>
        </is>
      </c>
      <c r="C74" s="9" t="inlineStr">
        <is>
          <t>Climate Resilience</t>
        </is>
      </c>
      <c r="D74" s="9" t="inlineStr">
        <is>
          <t>Para 22(b)(ii)(2)</t>
        </is>
      </c>
      <c r="E74" s="9" t="inlineStr">
        <is>
          <t>Disclose key assumptions about macroeconomic trends.</t>
        </is>
      </c>
      <c r="F74" s="9" t="inlineStr">
        <is>
          <t>Mandatory</t>
        </is>
      </c>
      <c r="G74" s="9" t="n"/>
      <c r="H74" s="9" t="n"/>
      <c r="I74" s="9" t="n"/>
      <c r="J74" s="9" t="n"/>
      <c r="K74" s="9" t="n"/>
    </row>
    <row r="75" ht="45" customHeight="1" s="107">
      <c r="A75" s="4" t="n">
        <v>63</v>
      </c>
      <c r="B75" s="9" t="inlineStr">
        <is>
          <t>Strategy</t>
        </is>
      </c>
      <c r="C75" s="9" t="inlineStr">
        <is>
          <t>Climate Resilience</t>
        </is>
      </c>
      <c r="D75" s="9" t="inlineStr">
        <is>
          <t>Para 22(b)(ii)(3)</t>
        </is>
      </c>
      <c r="E75" s="9" t="inlineStr">
        <is>
          <t>Disclose key assumptions about national- or regional-level variables (e.g., weather patterns, demographics, land use, infrastructure, natural resources).</t>
        </is>
      </c>
      <c r="F75" s="9" t="inlineStr">
        <is>
          <t>Mandatory</t>
        </is>
      </c>
      <c r="G75" s="9" t="n"/>
      <c r="H75" s="9" t="n"/>
      <c r="I75" s="9" t="n"/>
      <c r="J75" s="9" t="n"/>
      <c r="K75" s="9" t="n"/>
    </row>
    <row r="76" ht="45" customHeight="1" s="107">
      <c r="A76" s="4" t="n">
        <v>64</v>
      </c>
      <c r="B76" s="9" t="inlineStr">
        <is>
          <t>Strategy</t>
        </is>
      </c>
      <c r="C76" s="9" t="inlineStr">
        <is>
          <t>Climate Resilience</t>
        </is>
      </c>
      <c r="D76" s="9" t="inlineStr">
        <is>
          <t>Para 22(b)(ii)(4)</t>
        </is>
      </c>
      <c r="E76" s="9" t="inlineStr">
        <is>
          <t>Disclose key assumptions about energy usage and mix.</t>
        </is>
      </c>
      <c r="F76" s="9" t="inlineStr">
        <is>
          <t>Mandatory</t>
        </is>
      </c>
      <c r="G76" s="9" t="n"/>
      <c r="H76" s="9" t="n"/>
      <c r="I76" s="9" t="n"/>
      <c r="J76" s="9" t="n"/>
      <c r="K76" s="9" t="n"/>
    </row>
    <row r="77" ht="45" customHeight="1" s="107">
      <c r="A77" s="4" t="n">
        <v>65</v>
      </c>
      <c r="B77" s="9" t="inlineStr">
        <is>
          <t>Strategy</t>
        </is>
      </c>
      <c r="C77" s="9" t="inlineStr">
        <is>
          <t>Climate Resilience</t>
        </is>
      </c>
      <c r="D77" s="9" t="inlineStr">
        <is>
          <t>Para 22(b)(ii)(5)</t>
        </is>
      </c>
      <c r="E77" s="9" t="inlineStr">
        <is>
          <t>Disclose key assumptions about developments in technology.</t>
        </is>
      </c>
      <c r="F77" s="9" t="inlineStr">
        <is>
          <t>Mandatory</t>
        </is>
      </c>
      <c r="G77" s="9" t="n"/>
      <c r="H77" s="9" t="n"/>
      <c r="I77" s="9" t="n"/>
      <c r="J77" s="9" t="n"/>
      <c r="K77" s="9" t="n"/>
    </row>
    <row r="78" ht="45" customHeight="1" s="107">
      <c r="A78" s="4" t="n">
        <v>66</v>
      </c>
      <c r="B78" s="9" t="inlineStr">
        <is>
          <t>Strategy</t>
        </is>
      </c>
      <c r="C78" s="9" t="inlineStr">
        <is>
          <t>Climate Resilience</t>
        </is>
      </c>
      <c r="D78" s="9" t="inlineStr">
        <is>
          <t>Para 22(b)(iii)</t>
        </is>
      </c>
      <c r="E78" s="9" t="inlineStr">
        <is>
          <t>Disclose the reporting period in which the climate-related scenario analysis was carried out.</t>
        </is>
      </c>
      <c r="F78" s="9" t="inlineStr">
        <is>
          <t>Mandatory</t>
        </is>
      </c>
      <c r="G78" s="9" t="n"/>
      <c r="H78" s="9" t="n"/>
      <c r="I78" s="9" t="n"/>
      <c r="J78" s="9" t="n"/>
      <c r="K78" s="9" t="n"/>
    </row>
    <row r="79" ht="45" customHeight="1" s="107">
      <c r="A79" s="4" t="n">
        <v>67</v>
      </c>
      <c r="B79" s="9" t="inlineStr">
        <is>
          <t>Strategy</t>
        </is>
      </c>
      <c r="C79" s="9" t="inlineStr">
        <is>
          <t>Industry Metrics</t>
        </is>
      </c>
      <c r="D79" s="9" t="inlineStr">
        <is>
          <t>Para 23</t>
        </is>
      </c>
      <c r="E79" s="9" t="inlineStr">
        <is>
          <t>Refer to and consider the applicability of cross-industry metric categories (paragraph 29) and industry-based metrics in the Industry-based Guidance on Implementing IFRS S2.</t>
        </is>
      </c>
      <c r="F79" s="9" t="inlineStr">
        <is>
          <t>Mandatory</t>
        </is>
      </c>
      <c r="G79" s="9" t="n"/>
      <c r="H79" s="9" t="n"/>
      <c r="I79" s="9" t="n"/>
      <c r="J79" s="9" t="n"/>
      <c r="K79" s="9" t="n"/>
    </row>
    <row r="80">
      <c r="A80" s="11" t="inlineStr">
        <is>
          <t>RISK MANAGEMENT (Paragraphs 24–26)</t>
        </is>
      </c>
      <c r="B80" s="520" t="n"/>
      <c r="C80" s="520" t="n"/>
      <c r="D80" s="520" t="n"/>
      <c r="E80" s="520" t="n"/>
      <c r="F80" s="520" t="n"/>
      <c r="G80" s="520" t="n"/>
      <c r="H80" s="520" t="n"/>
      <c r="I80" s="520" t="n"/>
      <c r="J80" s="520" t="n"/>
      <c r="K80" s="521" t="n"/>
    </row>
    <row r="81" ht="45" customHeight="1" s="107">
      <c r="A81" s="4" t="n">
        <v>68</v>
      </c>
      <c r="B81" s="9" t="inlineStr">
        <is>
          <t>Risk Management</t>
        </is>
      </c>
      <c r="C81" s="9" t="inlineStr">
        <is>
          <t>Objective</t>
        </is>
      </c>
      <c r="D81" s="9" t="inlineStr">
        <is>
          <t>Para 24</t>
        </is>
      </c>
      <c r="E81" s="9" t="inlineStr">
        <is>
          <t>Enable users to understand the entity's processes to identify, assess, prioritise and monitor climate-related risks and opportunities, and how those processes are integrated into overall risk management.</t>
        </is>
      </c>
      <c r="F81" s="9" t="inlineStr">
        <is>
          <t>Mandatory</t>
        </is>
      </c>
      <c r="G81" s="9" t="n"/>
      <c r="H81" s="9" t="n"/>
      <c r="I81" s="9" t="n"/>
      <c r="J81" s="9" t="n"/>
      <c r="K81" s="9" t="n"/>
    </row>
    <row r="82" ht="45" customHeight="1" s="107">
      <c r="A82" s="4" t="n">
        <v>69</v>
      </c>
      <c r="B82" s="9" t="inlineStr">
        <is>
          <t>Risk Management</t>
        </is>
      </c>
      <c r="C82" s="9" t="inlineStr">
        <is>
          <t>Climate-related Risks</t>
        </is>
      </c>
      <c r="D82" s="9" t="inlineStr">
        <is>
          <t>Para 25(a)(i)</t>
        </is>
      </c>
      <c r="E82" s="9" t="inlineStr">
        <is>
          <t>Disclose the inputs and parameters the entity uses to identify, assess, prioritise and monitor climate-related risks (e.g., data sources, scope of operations).</t>
        </is>
      </c>
      <c r="F82" s="9" t="inlineStr">
        <is>
          <t>Mandatory</t>
        </is>
      </c>
      <c r="G82" s="9" t="n"/>
      <c r="H82" s="9" t="n"/>
      <c r="I82" s="9" t="n"/>
      <c r="J82" s="9" t="n"/>
      <c r="K82" s="9" t="n"/>
    </row>
    <row r="83" ht="45" customHeight="1" s="107">
      <c r="A83" s="4" t="n">
        <v>70</v>
      </c>
      <c r="B83" s="9" t="inlineStr">
        <is>
          <t>Risk Management</t>
        </is>
      </c>
      <c r="C83" s="9" t="inlineStr">
        <is>
          <t>Climate-related Risks</t>
        </is>
      </c>
      <c r="D83" s="9" t="inlineStr">
        <is>
          <t>Para 25(a)(ii)</t>
        </is>
      </c>
      <c r="E83" s="9" t="inlineStr">
        <is>
          <t>Disclose whether and how the entity uses climate-related scenario analysis to inform its identification of climate-related risks.</t>
        </is>
      </c>
      <c r="F83" s="9" t="inlineStr">
        <is>
          <t>Mandatory</t>
        </is>
      </c>
      <c r="G83" s="9" t="n"/>
      <c r="H83" s="9" t="n"/>
      <c r="I83" s="9" t="n"/>
      <c r="J83" s="9" t="n"/>
      <c r="K83" s="9" t="n"/>
    </row>
    <row r="84" ht="45" customHeight="1" s="107">
      <c r="A84" s="4" t="n">
        <v>71</v>
      </c>
      <c r="B84" s="9" t="inlineStr">
        <is>
          <t>Risk Management</t>
        </is>
      </c>
      <c r="C84" s="9" t="inlineStr">
        <is>
          <t>Climate-related Risks</t>
        </is>
      </c>
      <c r="D84" s="9" t="inlineStr">
        <is>
          <t>Para 25(a)(iii)</t>
        </is>
      </c>
      <c r="E84" s="9" t="inlineStr">
        <is>
          <t>Disclose how the entity assesses the nature, likelihood and magnitude of the effects of climate-related risks (e.g., qualitative factors, quantitative thresholds).</t>
        </is>
      </c>
      <c r="F84" s="9" t="inlineStr">
        <is>
          <t>Mandatory</t>
        </is>
      </c>
      <c r="G84" s="9" t="n"/>
      <c r="H84" s="9" t="n"/>
      <c r="I84" s="9" t="n"/>
      <c r="J84" s="9" t="n"/>
      <c r="K84" s="9" t="n"/>
    </row>
    <row r="85" ht="45" customHeight="1" s="107">
      <c r="A85" s="4" t="n">
        <v>72</v>
      </c>
      <c r="B85" s="9" t="inlineStr">
        <is>
          <t>Risk Management</t>
        </is>
      </c>
      <c r="C85" s="9" t="inlineStr">
        <is>
          <t>Climate-related Risks</t>
        </is>
      </c>
      <c r="D85" s="9" t="inlineStr">
        <is>
          <t>Para 25(a)(iv)</t>
        </is>
      </c>
      <c r="E85" s="9" t="inlineStr">
        <is>
          <t>Disclose whether and how the entity prioritises climate-related risks relative to other types of risk.</t>
        </is>
      </c>
      <c r="F85" s="9" t="inlineStr">
        <is>
          <t>Mandatory</t>
        </is>
      </c>
      <c r="G85" s="9" t="n"/>
      <c r="H85" s="9" t="n"/>
      <c r="I85" s="9" t="n"/>
      <c r="J85" s="9" t="n"/>
      <c r="K85" s="9" t="n"/>
    </row>
    <row r="86" ht="45" customHeight="1" s="107">
      <c r="A86" s="4" t="n">
        <v>73</v>
      </c>
      <c r="B86" s="9" t="inlineStr">
        <is>
          <t>Risk Management</t>
        </is>
      </c>
      <c r="C86" s="9" t="inlineStr">
        <is>
          <t>Climate-related Risks</t>
        </is>
      </c>
      <c r="D86" s="9" t="inlineStr">
        <is>
          <t>Para 25(a)(v)</t>
        </is>
      </c>
      <c r="E86" s="9" t="inlineStr">
        <is>
          <t>Disclose how the entity monitors climate-related risks.</t>
        </is>
      </c>
      <c r="F86" s="9" t="inlineStr">
        <is>
          <t>Mandatory</t>
        </is>
      </c>
      <c r="G86" s="9" t="n"/>
      <c r="H86" s="9" t="n"/>
      <c r="I86" s="9" t="n"/>
      <c r="J86" s="9" t="n"/>
      <c r="K86" s="9" t="n"/>
    </row>
    <row r="87" ht="45" customHeight="1" s="107">
      <c r="A87" s="4" t="n">
        <v>74</v>
      </c>
      <c r="B87" s="9" t="inlineStr">
        <is>
          <t>Risk Management</t>
        </is>
      </c>
      <c r="C87" s="9" t="inlineStr">
        <is>
          <t>Climate-related Risks</t>
        </is>
      </c>
      <c r="D87" s="9" t="inlineStr">
        <is>
          <t>Para 25(a)(vi)</t>
        </is>
      </c>
      <c r="E87" s="9" t="inlineStr">
        <is>
          <t>Disclose whether and how the entity has changed the processes it uses compared with the previous reporting period.</t>
        </is>
      </c>
      <c r="F87" s="9" t="inlineStr">
        <is>
          <t>Mandatory</t>
        </is>
      </c>
      <c r="G87" s="9" t="n"/>
      <c r="H87" s="9" t="n"/>
      <c r="I87" s="9" t="n"/>
      <c r="J87" s="9" t="n"/>
      <c r="K87" s="9" t="n"/>
    </row>
    <row r="88" ht="45" customHeight="1" s="107">
      <c r="A88" s="4" t="n">
        <v>75</v>
      </c>
      <c r="B88" s="9" t="inlineStr">
        <is>
          <t>Risk Management</t>
        </is>
      </c>
      <c r="C88" s="9" t="inlineStr">
        <is>
          <t>Climate-related Opportunities</t>
        </is>
      </c>
      <c r="D88" s="9" t="inlineStr">
        <is>
          <t>Para 25(b)</t>
        </is>
      </c>
      <c r="E88" s="9" t="inlineStr">
        <is>
          <t>Disclose the processes the entity uses to identify, assess, prioritise and monitor climate-related opportunities, including use of scenario analysis.</t>
        </is>
      </c>
      <c r="F88" s="9" t="inlineStr">
        <is>
          <t>Mandatory</t>
        </is>
      </c>
      <c r="G88" s="9" t="n"/>
      <c r="H88" s="9" t="n"/>
      <c r="I88" s="9" t="n"/>
      <c r="J88" s="9" t="n"/>
      <c r="K88" s="9" t="n"/>
    </row>
    <row r="89" ht="45" customHeight="1" s="107">
      <c r="A89" s="4" t="n">
        <v>76</v>
      </c>
      <c r="B89" s="9" t="inlineStr">
        <is>
          <t>Risk Management</t>
        </is>
      </c>
      <c r="C89" s="9" t="inlineStr">
        <is>
          <t>Integration</t>
        </is>
      </c>
      <c r="D89" s="9" t="inlineStr">
        <is>
          <t>Para 25(c)</t>
        </is>
      </c>
      <c r="E89" s="9" t="inlineStr">
        <is>
          <t>Disclose the extent to which, and how, climate-related risk and opportunity processes are integrated into and inform the entity's overall risk management process.</t>
        </is>
      </c>
      <c r="F89" s="9" t="inlineStr">
        <is>
          <t>Mandatory</t>
        </is>
      </c>
      <c r="G89" s="9" t="n"/>
      <c r="H89" s="9" t="n"/>
      <c r="I89" s="9" t="n"/>
      <c r="J89" s="9" t="n"/>
      <c r="K89" s="9" t="n"/>
    </row>
    <row r="90" ht="45" customHeight="1" s="107">
      <c r="A90" s="4" t="n">
        <v>77</v>
      </c>
      <c r="B90" s="9" t="inlineStr">
        <is>
          <t>Risk Management</t>
        </is>
      </c>
      <c r="C90" s="9" t="inlineStr">
        <is>
          <t>Duplication Avoidance</t>
        </is>
      </c>
      <c r="D90" s="9" t="inlineStr">
        <is>
          <t>Para 26</t>
        </is>
      </c>
      <c r="E90" s="9" t="inlineStr">
        <is>
          <t>Avoid unnecessary duplication in risk management disclosures in accordance with IFRS S1; provide integrated risk management disclosures where oversight is managed on an integrated basis.</t>
        </is>
      </c>
      <c r="F90" s="9" t="inlineStr">
        <is>
          <t>Mandatory</t>
        </is>
      </c>
      <c r="G90" s="9" t="n"/>
      <c r="H90" s="9" t="n"/>
      <c r="I90" s="9" t="n"/>
      <c r="J90" s="9" t="n"/>
      <c r="K90" s="9" t="n"/>
    </row>
    <row r="91">
      <c r="A91" s="11" t="inlineStr">
        <is>
          <t>METRICS AND TARGETS (Paragraphs 27–37)</t>
        </is>
      </c>
      <c r="B91" s="520" t="n"/>
      <c r="C91" s="520" t="n"/>
      <c r="D91" s="520" t="n"/>
      <c r="E91" s="520" t="n"/>
      <c r="F91" s="520" t="n"/>
      <c r="G91" s="520" t="n"/>
      <c r="H91" s="520" t="n"/>
      <c r="I91" s="520" t="n"/>
      <c r="J91" s="520" t="n"/>
      <c r="K91" s="521" t="n"/>
    </row>
    <row r="92">
      <c r="A92" s="13" t="inlineStr">
        <is>
          <t>Metrics — Greenhouse Gas Emissions (Paragraph 29(a))</t>
        </is>
      </c>
      <c r="B92" s="520" t="n"/>
      <c r="C92" s="520" t="n"/>
      <c r="D92" s="520" t="n"/>
      <c r="E92" s="520" t="n"/>
      <c r="F92" s="520" t="n"/>
      <c r="G92" s="520" t="n"/>
      <c r="H92" s="520" t="n"/>
      <c r="I92" s="520" t="n"/>
      <c r="J92" s="520" t="n"/>
      <c r="K92" s="521" t="n"/>
    </row>
    <row r="93" ht="45" customHeight="1" s="107">
      <c r="A93" s="4" t="n">
        <v>78</v>
      </c>
      <c r="B93" s="9" t="inlineStr">
        <is>
          <t>Metrics &amp; Targets</t>
        </is>
      </c>
      <c r="C93" s="9" t="inlineStr">
        <is>
          <t>GHG Emissions — Scope 1</t>
        </is>
      </c>
      <c r="D93" s="9" t="inlineStr">
        <is>
          <t>Para 29(a)(i)(1)</t>
        </is>
      </c>
      <c r="E93" s="9" t="inlineStr">
        <is>
          <t>Disclose absolute gross Scope 1 greenhouse gas emissions generated during the reporting period, expressed as metric tonnes of CO₂ equivalent.</t>
        </is>
      </c>
      <c r="F93" s="9" t="inlineStr">
        <is>
          <t>Mandatory</t>
        </is>
      </c>
      <c r="G93" s="9" t="n"/>
      <c r="H93" s="9" t="n"/>
      <c r="I93" s="9" t="n"/>
      <c r="J93" s="9" t="n"/>
      <c r="K93" s="9" t="n"/>
    </row>
    <row r="94" ht="45" customHeight="1" s="107">
      <c r="A94" s="4" t="n">
        <v>79</v>
      </c>
      <c r="B94" s="9" t="inlineStr">
        <is>
          <t>Metrics &amp; Targets</t>
        </is>
      </c>
      <c r="C94" s="9" t="inlineStr">
        <is>
          <t>GHG Emissions — Scope 2</t>
        </is>
      </c>
      <c r="D94" s="9" t="inlineStr">
        <is>
          <t>Para 29(a)(i)(2)</t>
        </is>
      </c>
      <c r="E94" s="9" t="inlineStr">
        <is>
          <t>Disclose absolute gross Scope 2 greenhouse gas emissions generated during the reporting period, expressed as metric tonnes of CO₂ equivalent.</t>
        </is>
      </c>
      <c r="F94" s="9" t="inlineStr">
        <is>
          <t>Mandatory</t>
        </is>
      </c>
      <c r="G94" s="9" t="n"/>
      <c r="H94" s="9" t="n"/>
      <c r="I94" s="9" t="n"/>
      <c r="J94" s="9" t="n"/>
      <c r="K94" s="9" t="n"/>
    </row>
    <row r="95" ht="45" customHeight="1" s="107">
      <c r="A95" s="4" t="n">
        <v>80</v>
      </c>
      <c r="B95" s="9" t="inlineStr">
        <is>
          <t>Metrics &amp; Targets</t>
        </is>
      </c>
      <c r="C95" s="9" t="inlineStr">
        <is>
          <t>GHG Emissions — Scope 3</t>
        </is>
      </c>
      <c r="D95" s="9" t="inlineStr">
        <is>
          <t>Para 29(a)(i)(3)</t>
        </is>
      </c>
      <c r="E95" s="9" t="inlineStr">
        <is>
          <t>Disclose absolute gross Scope 3 greenhouse gas emissions generated during the reporting period, expressed as metric tonnes of CO₂ equivalent.</t>
        </is>
      </c>
      <c r="F95" s="9" t="inlineStr">
        <is>
          <t>Mandatory</t>
        </is>
      </c>
      <c r="G95" s="9" t="n"/>
      <c r="H95" s="9" t="n"/>
      <c r="I95" s="9" t="n"/>
      <c r="J95" s="9" t="n"/>
      <c r="K95" s="9" t="n"/>
    </row>
    <row r="96" ht="45" customHeight="1" s="107">
      <c r="A96" s="4" t="n">
        <v>81</v>
      </c>
      <c r="B96" s="9" t="inlineStr">
        <is>
          <t>Metrics &amp; Targets</t>
        </is>
      </c>
      <c r="C96" s="9" t="inlineStr">
        <is>
          <t>GHG Measurement</t>
        </is>
      </c>
      <c r="D96" s="9" t="inlineStr">
        <is>
          <t>Para 29(a)(ii)</t>
        </is>
      </c>
      <c r="E96" s="9" t="inlineStr">
        <is>
          <t>Measure greenhouse gas emissions in accordance with the GHG Protocol Corporate Accounting and Reporting Standard (2004), unless required by a jurisdictional authority or exchange to use a different method.</t>
        </is>
      </c>
      <c r="F96" s="9" t="inlineStr">
        <is>
          <t>Mandatory</t>
        </is>
      </c>
      <c r="G96" s="9" t="n"/>
      <c r="H96" s="9" t="n"/>
      <c r="I96" s="9" t="n"/>
      <c r="J96" s="9" t="n"/>
      <c r="K96" s="9" t="n"/>
    </row>
    <row r="97" ht="45" customHeight="1" s="107">
      <c r="A97" s="4" t="n">
        <v>82</v>
      </c>
      <c r="B97" s="9" t="inlineStr">
        <is>
          <t>Metrics &amp; Targets</t>
        </is>
      </c>
      <c r="C97" s="9" t="inlineStr">
        <is>
          <t>GHG Measurement</t>
        </is>
      </c>
      <c r="D97" s="9" t="inlineStr">
        <is>
          <t>Para 29(a)(iii)(1)</t>
        </is>
      </c>
      <c r="E97" s="9" t="inlineStr">
        <is>
          <t>Disclose the measurement approach, inputs and assumptions used to measure greenhouse gas emissions.</t>
        </is>
      </c>
      <c r="F97" s="9" t="inlineStr">
        <is>
          <t>Mandatory</t>
        </is>
      </c>
      <c r="G97" s="9" t="n"/>
      <c r="H97" s="9" t="n"/>
      <c r="I97" s="9" t="n"/>
      <c r="J97" s="9" t="n"/>
      <c r="K97" s="9" t="n"/>
    </row>
    <row r="98" ht="45" customHeight="1" s="107">
      <c r="A98" s="4" t="n">
        <v>83</v>
      </c>
      <c r="B98" s="9" t="inlineStr">
        <is>
          <t>Metrics &amp; Targets</t>
        </is>
      </c>
      <c r="C98" s="9" t="inlineStr">
        <is>
          <t>GHG Measurement</t>
        </is>
      </c>
      <c r="D98" s="9" t="inlineStr">
        <is>
          <t>Para 29(a)(iii)(2)</t>
        </is>
      </c>
      <c r="E98" s="9" t="inlineStr">
        <is>
          <t>Disclose the reason the entity has chosen the measurement approach, inputs and assumptions.</t>
        </is>
      </c>
      <c r="F98" s="9" t="inlineStr">
        <is>
          <t>Mandatory</t>
        </is>
      </c>
      <c r="G98" s="9" t="n"/>
      <c r="H98" s="9" t="n"/>
      <c r="I98" s="9" t="n"/>
      <c r="J98" s="9" t="n"/>
      <c r="K98" s="9" t="n"/>
    </row>
    <row r="99" ht="45" customHeight="1" s="107">
      <c r="A99" s="4" t="n">
        <v>84</v>
      </c>
      <c r="B99" s="9" t="inlineStr">
        <is>
          <t>Metrics &amp; Targets</t>
        </is>
      </c>
      <c r="C99" s="9" t="inlineStr">
        <is>
          <t>GHG Measurement</t>
        </is>
      </c>
      <c r="D99" s="9" t="inlineStr">
        <is>
          <t>Para 29(a)(iii)(3)</t>
        </is>
      </c>
      <c r="E99" s="9" t="inlineStr">
        <is>
          <t>Disclose any changes made to the measurement approach, inputs and assumptions during the reporting period and the reasons for those changes.</t>
        </is>
      </c>
      <c r="F99" s="9" t="inlineStr">
        <is>
          <t>Mandatory</t>
        </is>
      </c>
      <c r="G99" s="9" t="n"/>
      <c r="H99" s="9" t="n"/>
      <c r="I99" s="9" t="n"/>
      <c r="J99" s="9" t="n"/>
      <c r="K99" s="9" t="n"/>
    </row>
    <row r="100" ht="45" customHeight="1" s="107">
      <c r="A100" s="4" t="n">
        <v>85</v>
      </c>
      <c r="B100" s="9" t="inlineStr">
        <is>
          <t>Metrics &amp; Targets</t>
        </is>
      </c>
      <c r="C100" s="9" t="inlineStr">
        <is>
          <t>GHG Disaggregation</t>
        </is>
      </c>
      <c r="D100" s="9" t="inlineStr">
        <is>
          <t>Para 29(a)(iv)(1)</t>
        </is>
      </c>
      <c r="E100" s="9" t="inlineStr">
        <is>
          <t>Disaggregate Scope 1 and Scope 2 emissions for the consolidated accounting group.</t>
        </is>
      </c>
      <c r="F100" s="9" t="inlineStr">
        <is>
          <t>Mandatory</t>
        </is>
      </c>
      <c r="G100" s="9" t="n"/>
      <c r="H100" s="9" t="n"/>
      <c r="I100" s="9" t="n"/>
      <c r="J100" s="9" t="n"/>
      <c r="K100" s="9" t="n"/>
    </row>
    <row r="101" ht="45" customHeight="1" s="107">
      <c r="A101" s="4" t="n">
        <v>86</v>
      </c>
      <c r="B101" s="9" t="inlineStr">
        <is>
          <t>Metrics &amp; Targets</t>
        </is>
      </c>
      <c r="C101" s="9" t="inlineStr">
        <is>
          <t>GHG Disaggregation</t>
        </is>
      </c>
      <c r="D101" s="9" t="inlineStr">
        <is>
          <t>Para 29(a)(iv)(2)</t>
        </is>
      </c>
      <c r="E101" s="9" t="inlineStr">
        <is>
          <t>Disaggregate Scope 1 and Scope 2 emissions for other investees excluded from the consolidated group (e.g., associates, joint ventures, unconsolidated subsidiaries).</t>
        </is>
      </c>
      <c r="F101" s="9" t="inlineStr">
        <is>
          <t>Mandatory</t>
        </is>
      </c>
      <c r="G101" s="9" t="n"/>
      <c r="H101" s="9" t="n"/>
      <c r="I101" s="9" t="n"/>
      <c r="J101" s="9" t="n"/>
      <c r="K101" s="9" t="n"/>
    </row>
    <row r="102" ht="45" customHeight="1" s="107">
      <c r="A102" s="4" t="n">
        <v>87</v>
      </c>
      <c r="B102" s="9" t="inlineStr">
        <is>
          <t>Metrics &amp; Targets</t>
        </is>
      </c>
      <c r="C102" s="9" t="inlineStr">
        <is>
          <t>Scope 2 Details</t>
        </is>
      </c>
      <c r="D102" s="9" t="inlineStr">
        <is>
          <t>Para 29(a)(v)</t>
        </is>
      </c>
      <c r="E102" s="9" t="inlineStr">
        <is>
          <t>Disclose location-based Scope 2 GHG emissions and provide information about any contractual instruments necessary to inform users' understanding of Scope 2 emissions.</t>
        </is>
      </c>
      <c r="F102" s="9" t="inlineStr">
        <is>
          <t>Mandatory</t>
        </is>
      </c>
      <c r="G102" s="9" t="n"/>
      <c r="H102" s="9" t="n"/>
      <c r="I102" s="9" t="n"/>
      <c r="J102" s="9" t="n"/>
      <c r="K102" s="9" t="n"/>
    </row>
    <row r="103" ht="45" customHeight="1" s="107">
      <c r="A103" s="4" t="n">
        <v>88</v>
      </c>
      <c r="B103" s="9" t="inlineStr">
        <is>
          <t>Metrics &amp; Targets</t>
        </is>
      </c>
      <c r="C103" s="9" t="inlineStr">
        <is>
          <t>Scope 3 Categories</t>
        </is>
      </c>
      <c r="D103" s="9" t="inlineStr">
        <is>
          <t>Para 29(a)(vi)(1)</t>
        </is>
      </c>
      <c r="E103" s="9" t="inlineStr">
        <is>
          <t>Disclose the categories included within the entity's measure of Scope 3 GHG emissions, in accordance with the GHG Protocol Scope 3 Standard (2011).</t>
        </is>
      </c>
      <c r="F103" s="9" t="inlineStr">
        <is>
          <t>Mandatory</t>
        </is>
      </c>
      <c r="G103" s="9" t="n"/>
      <c r="H103" s="9" t="n"/>
      <c r="I103" s="9" t="n"/>
      <c r="J103" s="9" t="n"/>
      <c r="K103" s="9" t="n"/>
    </row>
    <row r="104" ht="45" customHeight="1" s="107">
      <c r="A104" s="4" t="n">
        <v>89</v>
      </c>
      <c r="B104" s="9" t="inlineStr">
        <is>
          <t>Metrics &amp; Targets</t>
        </is>
      </c>
      <c r="C104" s="9" t="inlineStr">
        <is>
          <t>Financed Emissions</t>
        </is>
      </c>
      <c r="D104" s="9" t="inlineStr">
        <is>
          <t>Para 29(a)(vi)(2)</t>
        </is>
      </c>
      <c r="E104" s="9" t="inlineStr">
        <is>
          <t>If activities include asset management, commercial banking or insurance, disclose additional information about financed emissions (Category 15).</t>
        </is>
      </c>
      <c r="F104" s="9" t="inlineStr">
        <is>
          <t>Conditional</t>
        </is>
      </c>
      <c r="G104" s="9" t="n"/>
      <c r="H104" s="9" t="n"/>
      <c r="I104" s="9" t="n"/>
      <c r="J104" s="9" t="n"/>
      <c r="K104" s="9" t="n"/>
    </row>
    <row r="105" ht="45" customHeight="1" s="107">
      <c r="A105" s="4" t="n">
        <v>90</v>
      </c>
      <c r="B105" s="9" t="inlineStr">
        <is>
          <t>Metrics &amp; Targets</t>
        </is>
      </c>
      <c r="C105" s="9" t="inlineStr">
        <is>
          <t>Scope 3 Cat. 15 Limitation</t>
        </is>
      </c>
      <c r="D105" s="9" t="inlineStr">
        <is>
          <t>Para 29A</t>
        </is>
      </c>
      <c r="E105" s="9" t="inlineStr">
        <is>
          <t>Entity is permitted to limit Scope 3 Category 15 GHG emissions to only financed emissions (loans and investments). Derivatives may be excluded.</t>
        </is>
      </c>
      <c r="F105" s="9" t="inlineStr">
        <is>
          <t>Permitted</t>
        </is>
      </c>
      <c r="G105" s="9" t="n"/>
      <c r="H105" s="9" t="n"/>
      <c r="I105" s="9" t="n"/>
      <c r="J105" s="9" t="n"/>
      <c r="K105" s="9" t="n"/>
    </row>
    <row r="106" ht="45" customHeight="1" s="107">
      <c r="A106" s="4" t="n">
        <v>91</v>
      </c>
      <c r="B106" s="9" t="inlineStr">
        <is>
          <t>Metrics &amp; Targets</t>
        </is>
      </c>
      <c r="C106" s="9" t="inlineStr">
        <is>
          <t>Scope 3 Cat. 15 Limitation</t>
        </is>
      </c>
      <c r="D106" s="9" t="inlineStr">
        <is>
          <t>Para 29B(a)</t>
        </is>
      </c>
      <c r="E106" s="9" t="inlineStr">
        <is>
          <t>If applying the limitation in Para 29A, explain what the entity has treated as a derivative.</t>
        </is>
      </c>
      <c r="F106" s="9" t="inlineStr">
        <is>
          <t>Conditional</t>
        </is>
      </c>
      <c r="G106" s="9" t="n"/>
      <c r="H106" s="9" t="n"/>
      <c r="I106" s="9" t="n"/>
      <c r="J106" s="9" t="n"/>
      <c r="K106" s="9" t="n"/>
    </row>
    <row r="107" ht="45" customHeight="1" s="107">
      <c r="A107" s="4" t="n">
        <v>92</v>
      </c>
      <c r="B107" s="9" t="inlineStr">
        <is>
          <t>Metrics &amp; Targets</t>
        </is>
      </c>
      <c r="C107" s="9" t="inlineStr">
        <is>
          <t>Scope 3 Cat. 15 Limitation</t>
        </is>
      </c>
      <c r="D107" s="9" t="inlineStr">
        <is>
          <t>Para 29B(b)</t>
        </is>
      </c>
      <c r="E107" s="9" t="inlineStr">
        <is>
          <t>Describe the financial activities excluded from Scope 3 Category 15 GHG emissions as a result of applying the limitation, including activities associated with derivatives.</t>
        </is>
      </c>
      <c r="F107" s="9" t="inlineStr">
        <is>
          <t>Conditional</t>
        </is>
      </c>
      <c r="G107" s="9" t="n"/>
      <c r="H107" s="9" t="n"/>
      <c r="I107" s="9" t="n"/>
      <c r="J107" s="9" t="n"/>
      <c r="K107" s="9" t="n"/>
    </row>
    <row r="108" ht="45" customHeight="1" s="107">
      <c r="A108" s="4" t="n">
        <v>93</v>
      </c>
      <c r="B108" s="9" t="inlineStr">
        <is>
          <t>Metrics &amp; Targets</t>
        </is>
      </c>
      <c r="C108" s="9" t="inlineStr">
        <is>
          <t>Scope 3 Cat. 15 Disclosure</t>
        </is>
      </c>
      <c r="D108" s="9" t="inlineStr">
        <is>
          <t>Para 29C</t>
        </is>
      </c>
      <c r="E108" s="9" t="inlineStr">
        <is>
          <t>If Category 15 GHG emissions are included in Scope 3, disclose total Category 15 emissions and subtotal of financed emissions included in that total.</t>
        </is>
      </c>
      <c r="F108" s="9" t="inlineStr">
        <is>
          <t>Conditional</t>
        </is>
      </c>
      <c r="G108" s="9" t="n"/>
      <c r="H108" s="9" t="n"/>
      <c r="I108" s="9" t="n"/>
      <c r="J108" s="9" t="n"/>
      <c r="K108" s="9" t="n"/>
    </row>
    <row r="109">
      <c r="A109" s="13" t="inlineStr">
        <is>
          <t>Metrics — Cross-Industry Metrics (Paragraph 29(b)–(g))</t>
        </is>
      </c>
      <c r="B109" s="520" t="n"/>
      <c r="C109" s="520" t="n"/>
      <c r="D109" s="520" t="n"/>
      <c r="E109" s="520" t="n"/>
      <c r="F109" s="520" t="n"/>
      <c r="G109" s="520" t="n"/>
      <c r="H109" s="520" t="n"/>
      <c r="I109" s="520" t="n"/>
      <c r="J109" s="520" t="n"/>
      <c r="K109" s="521" t="n"/>
    </row>
    <row r="110" ht="45" customHeight="1" s="107">
      <c r="A110" s="4" t="n">
        <v>94</v>
      </c>
      <c r="B110" s="9" t="inlineStr">
        <is>
          <t>Metrics &amp; Targets</t>
        </is>
      </c>
      <c r="C110" s="9" t="inlineStr">
        <is>
          <t>Transition Risks</t>
        </is>
      </c>
      <c r="D110" s="9" t="inlineStr">
        <is>
          <t>Para 29(b)</t>
        </is>
      </c>
      <c r="E110" s="9" t="inlineStr">
        <is>
          <t>Disclose the amount and percentage of assets or business activities vulnerable to climate-related transition risks.</t>
        </is>
      </c>
      <c r="F110" s="9" t="inlineStr">
        <is>
          <t>Mandatory</t>
        </is>
      </c>
      <c r="G110" s="9" t="n"/>
      <c r="H110" s="9" t="n"/>
      <c r="I110" s="9" t="n"/>
      <c r="J110" s="9" t="n"/>
      <c r="K110" s="9" t="n"/>
    </row>
    <row r="111" ht="45" customHeight="1" s="107">
      <c r="A111" s="4" t="n">
        <v>95</v>
      </c>
      <c r="B111" s="9" t="inlineStr">
        <is>
          <t>Metrics &amp; Targets</t>
        </is>
      </c>
      <c r="C111" s="9" t="inlineStr">
        <is>
          <t>Physical Risks</t>
        </is>
      </c>
      <c r="D111" s="9" t="inlineStr">
        <is>
          <t>Para 29(c)</t>
        </is>
      </c>
      <c r="E111" s="9" t="inlineStr">
        <is>
          <t>Disclose the amount and percentage of assets or business activities vulnerable to climate-related physical risks.</t>
        </is>
      </c>
      <c r="F111" s="9" t="inlineStr">
        <is>
          <t>Mandatory</t>
        </is>
      </c>
      <c r="G111" s="9" t="n"/>
      <c r="H111" s="9" t="n"/>
      <c r="I111" s="9" t="n"/>
      <c r="J111" s="9" t="n"/>
      <c r="K111" s="9" t="n"/>
    </row>
    <row r="112" ht="45" customHeight="1" s="107">
      <c r="A112" s="4" t="n">
        <v>96</v>
      </c>
      <c r="B112" s="9" t="inlineStr">
        <is>
          <t>Metrics &amp; Targets</t>
        </is>
      </c>
      <c r="C112" s="9" t="inlineStr">
        <is>
          <t>Opportunities</t>
        </is>
      </c>
      <c r="D112" s="9" t="inlineStr">
        <is>
          <t>Para 29(d)</t>
        </is>
      </c>
      <c r="E112" s="9" t="inlineStr">
        <is>
          <t>Disclose the amount and percentage of assets or business activities aligned with climate-related opportunities.</t>
        </is>
      </c>
      <c r="F112" s="9" t="inlineStr">
        <is>
          <t>Mandatory</t>
        </is>
      </c>
      <c r="G112" s="9" t="n"/>
      <c r="H112" s="9" t="n"/>
      <c r="I112" s="9" t="n"/>
      <c r="J112" s="9" t="n"/>
      <c r="K112" s="9" t="n"/>
    </row>
    <row r="113" ht="45" customHeight="1" s="107">
      <c r="A113" s="4" t="n">
        <v>97</v>
      </c>
      <c r="B113" s="9" t="inlineStr">
        <is>
          <t>Metrics &amp; Targets</t>
        </is>
      </c>
      <c r="C113" s="9" t="inlineStr">
        <is>
          <t>Capital Deployment</t>
        </is>
      </c>
      <c r="D113" s="9" t="inlineStr">
        <is>
          <t>Para 29(e)</t>
        </is>
      </c>
      <c r="E113" s="9" t="inlineStr">
        <is>
          <t>Disclose the amount of capital expenditure, financing or investment deployed towards climate-related risks and opportunities.</t>
        </is>
      </c>
      <c r="F113" s="9" t="inlineStr">
        <is>
          <t>Mandatory</t>
        </is>
      </c>
      <c r="G113" s="9" t="n"/>
      <c r="H113" s="9" t="n"/>
      <c r="I113" s="9" t="n"/>
      <c r="J113" s="9" t="n"/>
      <c r="K113" s="9" t="n"/>
    </row>
    <row r="114" ht="45" customHeight="1" s="107">
      <c r="A114" s="4" t="n">
        <v>98</v>
      </c>
      <c r="B114" s="9" t="inlineStr">
        <is>
          <t>Metrics &amp; Targets</t>
        </is>
      </c>
      <c r="C114" s="9" t="inlineStr">
        <is>
          <t>Internal Carbon Prices</t>
        </is>
      </c>
      <c r="D114" s="9" t="inlineStr">
        <is>
          <t>Para 29(f)(i)</t>
        </is>
      </c>
      <c r="E114" s="9" t="inlineStr">
        <is>
          <t>Explain whether and how the entity is applying a carbon price in decision-making (e.g., investment decisions, transfer pricing, scenario analysis).</t>
        </is>
      </c>
      <c r="F114" s="9" t="inlineStr">
        <is>
          <t>Mandatory</t>
        </is>
      </c>
      <c r="G114" s="9" t="n"/>
      <c r="H114" s="9" t="n"/>
      <c r="I114" s="9" t="n"/>
      <c r="J114" s="9" t="n"/>
      <c r="K114" s="9" t="n"/>
    </row>
    <row r="115" ht="45" customHeight="1" s="107">
      <c r="A115" s="4" t="n">
        <v>99</v>
      </c>
      <c r="B115" s="9" t="inlineStr">
        <is>
          <t>Metrics &amp; Targets</t>
        </is>
      </c>
      <c r="C115" s="9" t="inlineStr">
        <is>
          <t>Internal Carbon Prices</t>
        </is>
      </c>
      <c r="D115" s="9" t="inlineStr">
        <is>
          <t>Para 29(f)(ii)</t>
        </is>
      </c>
      <c r="E115" s="9" t="inlineStr">
        <is>
          <t>Disclose the price for each metric tonne of GHG emissions the entity uses to assess the costs of its greenhouse gas emissions.</t>
        </is>
      </c>
      <c r="F115" s="9" t="inlineStr">
        <is>
          <t>Mandatory</t>
        </is>
      </c>
      <c r="G115" s="9" t="n"/>
      <c r="H115" s="9" t="n"/>
      <c r="I115" s="9" t="n"/>
      <c r="J115" s="9" t="n"/>
      <c r="K115" s="9" t="n"/>
    </row>
    <row r="116" ht="45" customHeight="1" s="107">
      <c r="A116" s="4" t="n">
        <v>100</v>
      </c>
      <c r="B116" s="9" t="inlineStr">
        <is>
          <t>Metrics &amp; Targets</t>
        </is>
      </c>
      <c r="C116" s="9" t="inlineStr">
        <is>
          <t>Remuneration</t>
        </is>
      </c>
      <c r="D116" s="9" t="inlineStr">
        <is>
          <t>Para 29(g)(i)</t>
        </is>
      </c>
      <c r="E116" s="9" t="inlineStr">
        <is>
          <t>Describe whether and how climate-related considerations are factored into executive remuneration.</t>
        </is>
      </c>
      <c r="F116" s="9" t="inlineStr">
        <is>
          <t>Mandatory</t>
        </is>
      </c>
      <c r="G116" s="9" t="n"/>
      <c r="H116" s="9" t="n"/>
      <c r="I116" s="9" t="n"/>
      <c r="J116" s="9" t="n"/>
      <c r="K116" s="9" t="n"/>
    </row>
    <row r="117" ht="45" customHeight="1" s="107">
      <c r="A117" s="4" t="n">
        <v>101</v>
      </c>
      <c r="B117" s="9" t="inlineStr">
        <is>
          <t>Metrics &amp; Targets</t>
        </is>
      </c>
      <c r="C117" s="9" t="inlineStr">
        <is>
          <t>Remuneration</t>
        </is>
      </c>
      <c r="D117" s="9" t="inlineStr">
        <is>
          <t>Para 29(g)(ii)</t>
        </is>
      </c>
      <c r="E117" s="9" t="inlineStr">
        <is>
          <t>Disclose the percentage of executive management remuneration recognised in the current period that is linked to climate-related considerations.</t>
        </is>
      </c>
      <c r="F117" s="9" t="inlineStr">
        <is>
          <t>Mandatory</t>
        </is>
      </c>
      <c r="G117" s="9" t="n"/>
      <c r="H117" s="9" t="n"/>
      <c r="I117" s="9" t="n"/>
      <c r="J117" s="9" t="n"/>
      <c r="K117" s="9" t="n"/>
    </row>
    <row r="118">
      <c r="A118" s="13" t="inlineStr">
        <is>
          <t>Metrics — Industry-Based Metrics (Paragraph 32)</t>
        </is>
      </c>
      <c r="B118" s="520" t="n"/>
      <c r="C118" s="520" t="n"/>
      <c r="D118" s="520" t="n"/>
      <c r="E118" s="520" t="n"/>
      <c r="F118" s="520" t="n"/>
      <c r="G118" s="520" t="n"/>
      <c r="H118" s="520" t="n"/>
      <c r="I118" s="520" t="n"/>
      <c r="J118" s="520" t="n"/>
      <c r="K118" s="521" t="n"/>
    </row>
    <row r="119" ht="45" customHeight="1" s="107">
      <c r="A119" s="4" t="n">
        <v>102</v>
      </c>
      <c r="B119" s="9" t="inlineStr">
        <is>
          <t>Metrics &amp; Targets</t>
        </is>
      </c>
      <c r="C119" s="9" t="inlineStr">
        <is>
          <t>Industry-Based Metrics</t>
        </is>
      </c>
      <c r="D119" s="9" t="inlineStr">
        <is>
          <t>Para 32</t>
        </is>
      </c>
      <c r="E119" s="9" t="inlineStr">
        <is>
          <t>Disclose industry-based metrics associated with particular business models, activities or other common features. Refer to and consider the applicability of the Industry-based Guidance on Implementing IFRS S2.</t>
        </is>
      </c>
      <c r="F119" s="9" t="inlineStr">
        <is>
          <t>Mandatory</t>
        </is>
      </c>
      <c r="G119" s="9" t="n"/>
      <c r="H119" s="9" t="n"/>
      <c r="I119" s="9" t="n"/>
      <c r="J119" s="9" t="n"/>
      <c r="K119" s="9" t="n"/>
    </row>
    <row r="120">
      <c r="A120" s="13" t="inlineStr">
        <is>
          <t>Targets — Climate-related Targets (Paragraphs 33–37)</t>
        </is>
      </c>
      <c r="B120" s="520" t="n"/>
      <c r="C120" s="520" t="n"/>
      <c r="D120" s="520" t="n"/>
      <c r="E120" s="520" t="n"/>
      <c r="F120" s="520" t="n"/>
      <c r="G120" s="520" t="n"/>
      <c r="H120" s="520" t="n"/>
      <c r="I120" s="520" t="n"/>
      <c r="J120" s="520" t="n"/>
      <c r="K120" s="521" t="n"/>
    </row>
    <row r="121" ht="45" customHeight="1" s="107">
      <c r="A121" s="4" t="n">
        <v>103</v>
      </c>
      <c r="B121" s="9" t="inlineStr">
        <is>
          <t>Metrics &amp; Targets</t>
        </is>
      </c>
      <c r="C121" s="9" t="inlineStr">
        <is>
          <t>Target Characteristics</t>
        </is>
      </c>
      <c r="D121" s="9" t="inlineStr">
        <is>
          <t>Para 33(a)</t>
        </is>
      </c>
      <c r="E121" s="9" t="inlineStr">
        <is>
          <t>Disclose the metric used to set each climate-related target.</t>
        </is>
      </c>
      <c r="F121" s="9" t="inlineStr">
        <is>
          <t>Mandatory</t>
        </is>
      </c>
      <c r="G121" s="9" t="n"/>
      <c r="H121" s="9" t="n"/>
      <c r="I121" s="9" t="n"/>
      <c r="J121" s="9" t="n"/>
      <c r="K121" s="9" t="n"/>
    </row>
    <row r="122" ht="45" customHeight="1" s="107">
      <c r="A122" s="4" t="n">
        <v>104</v>
      </c>
      <c r="B122" s="9" t="inlineStr">
        <is>
          <t>Metrics &amp; Targets</t>
        </is>
      </c>
      <c r="C122" s="9" t="inlineStr">
        <is>
          <t>Target Characteristics</t>
        </is>
      </c>
      <c r="D122" s="9" t="inlineStr">
        <is>
          <t>Para 33(b)</t>
        </is>
      </c>
      <c r="E122" s="9" t="inlineStr">
        <is>
          <t>Disclose the objective of each target (e.g., mitigation, adaptation, conformance with science-based initiatives).</t>
        </is>
      </c>
      <c r="F122" s="9" t="inlineStr">
        <is>
          <t>Mandatory</t>
        </is>
      </c>
      <c r="G122" s="9" t="n"/>
      <c r="H122" s="9" t="n"/>
      <c r="I122" s="9" t="n"/>
      <c r="J122" s="9" t="n"/>
      <c r="K122" s="9" t="n"/>
    </row>
    <row r="123" ht="45" customHeight="1" s="107">
      <c r="A123" s="4" t="n">
        <v>105</v>
      </c>
      <c r="B123" s="9" t="inlineStr">
        <is>
          <t>Metrics &amp; Targets</t>
        </is>
      </c>
      <c r="C123" s="9" t="inlineStr">
        <is>
          <t>Target Characteristics</t>
        </is>
      </c>
      <c r="D123" s="9" t="inlineStr">
        <is>
          <t>Para 33(c)</t>
        </is>
      </c>
      <c r="E123" s="9" t="inlineStr">
        <is>
          <t>Disclose the part of the entity to which the target applies (e.g., entire entity, specific business unit, geographical region).</t>
        </is>
      </c>
      <c r="F123" s="9" t="inlineStr">
        <is>
          <t>Mandatory</t>
        </is>
      </c>
      <c r="G123" s="9" t="n"/>
      <c r="H123" s="9" t="n"/>
      <c r="I123" s="9" t="n"/>
      <c r="J123" s="9" t="n"/>
      <c r="K123" s="9" t="n"/>
    </row>
    <row r="124" ht="45" customHeight="1" s="107">
      <c r="A124" s="4" t="n">
        <v>106</v>
      </c>
      <c r="B124" s="9" t="inlineStr">
        <is>
          <t>Metrics &amp; Targets</t>
        </is>
      </c>
      <c r="C124" s="9" t="inlineStr">
        <is>
          <t>Target Characteristics</t>
        </is>
      </c>
      <c r="D124" s="9" t="inlineStr">
        <is>
          <t>Para 33(d)</t>
        </is>
      </c>
      <c r="E124" s="9" t="inlineStr">
        <is>
          <t>Disclose the period over which the target applies.</t>
        </is>
      </c>
      <c r="F124" s="9" t="inlineStr">
        <is>
          <t>Mandatory</t>
        </is>
      </c>
      <c r="G124" s="9" t="n"/>
      <c r="H124" s="9" t="n"/>
      <c r="I124" s="9" t="n"/>
      <c r="J124" s="9" t="n"/>
      <c r="K124" s="9" t="n"/>
    </row>
    <row r="125" ht="45" customHeight="1" s="107">
      <c r="A125" s="4" t="n">
        <v>107</v>
      </c>
      <c r="B125" s="9" t="inlineStr">
        <is>
          <t>Metrics &amp; Targets</t>
        </is>
      </c>
      <c r="C125" s="9" t="inlineStr">
        <is>
          <t>Target Characteristics</t>
        </is>
      </c>
      <c r="D125" s="9" t="inlineStr">
        <is>
          <t>Para 33(e)</t>
        </is>
      </c>
      <c r="E125" s="9" t="inlineStr">
        <is>
          <t>Disclose the base period from which progress is measured.</t>
        </is>
      </c>
      <c r="F125" s="9" t="inlineStr">
        <is>
          <t>Mandatory</t>
        </is>
      </c>
      <c r="G125" s="9" t="n"/>
      <c r="H125" s="9" t="n"/>
      <c r="I125" s="9" t="n"/>
      <c r="J125" s="9" t="n"/>
      <c r="K125" s="9" t="n"/>
    </row>
    <row r="126" ht="45" customHeight="1" s="107">
      <c r="A126" s="4" t="n">
        <v>108</v>
      </c>
      <c r="B126" s="9" t="inlineStr">
        <is>
          <t>Metrics &amp; Targets</t>
        </is>
      </c>
      <c r="C126" s="9" t="inlineStr">
        <is>
          <t>Target Characteristics</t>
        </is>
      </c>
      <c r="D126" s="9" t="inlineStr">
        <is>
          <t>Para 33(f)</t>
        </is>
      </c>
      <c r="E126" s="9" t="inlineStr">
        <is>
          <t>Disclose any milestones and interim targets.</t>
        </is>
      </c>
      <c r="F126" s="9" t="inlineStr">
        <is>
          <t>Mandatory</t>
        </is>
      </c>
      <c r="G126" s="9" t="n"/>
      <c r="H126" s="9" t="n"/>
      <c r="I126" s="9" t="n"/>
      <c r="J126" s="9" t="n"/>
      <c r="K126" s="9" t="n"/>
    </row>
    <row r="127" ht="45" customHeight="1" s="107">
      <c r="A127" s="4" t="n">
        <v>109</v>
      </c>
      <c r="B127" s="9" t="inlineStr">
        <is>
          <t>Metrics &amp; Targets</t>
        </is>
      </c>
      <c r="C127" s="9" t="inlineStr">
        <is>
          <t>Target Characteristics</t>
        </is>
      </c>
      <c r="D127" s="9" t="inlineStr">
        <is>
          <t>Para 33(g)</t>
        </is>
      </c>
      <c r="E127" s="9" t="inlineStr">
        <is>
          <t>If quantitative, disclose whether the target is an absolute target or an intensity target.</t>
        </is>
      </c>
      <c r="F127" s="9" t="inlineStr">
        <is>
          <t>Mandatory</t>
        </is>
      </c>
      <c r="G127" s="9" t="n"/>
      <c r="H127" s="9" t="n"/>
      <c r="I127" s="9" t="n"/>
      <c r="J127" s="9" t="n"/>
      <c r="K127" s="9" t="n"/>
    </row>
    <row r="128" ht="45" customHeight="1" s="107">
      <c r="A128" s="4" t="n">
        <v>110</v>
      </c>
      <c r="B128" s="9" t="inlineStr">
        <is>
          <t>Metrics &amp; Targets</t>
        </is>
      </c>
      <c r="C128" s="9" t="inlineStr">
        <is>
          <t>Target Characteristics</t>
        </is>
      </c>
      <c r="D128" s="9" t="inlineStr">
        <is>
          <t>Para 33(h)</t>
        </is>
      </c>
      <c r="E128" s="9" t="inlineStr">
        <is>
          <t>Disclose how the latest international agreement on climate change, including jurisdictional commitments, has informed the target.</t>
        </is>
      </c>
      <c r="F128" s="9" t="inlineStr">
        <is>
          <t>Mandatory</t>
        </is>
      </c>
      <c r="G128" s="9" t="n"/>
      <c r="H128" s="9" t="n"/>
      <c r="I128" s="9" t="n"/>
      <c r="J128" s="9" t="n"/>
      <c r="K128" s="9" t="n"/>
    </row>
    <row r="129" ht="45" customHeight="1" s="107">
      <c r="A129" s="4" t="n">
        <v>111</v>
      </c>
      <c r="B129" s="9" t="inlineStr">
        <is>
          <t>Metrics &amp; Targets</t>
        </is>
      </c>
      <c r="C129" s="9" t="inlineStr">
        <is>
          <t>Target Review &amp; Monitoring</t>
        </is>
      </c>
      <c r="D129" s="9" t="inlineStr">
        <is>
          <t>Para 34(a)</t>
        </is>
      </c>
      <c r="E129" s="9" t="inlineStr">
        <is>
          <t>Disclose whether the target and methodology for setting the target has been validated by a third party.</t>
        </is>
      </c>
      <c r="F129" s="9" t="inlineStr">
        <is>
          <t>Mandatory</t>
        </is>
      </c>
      <c r="G129" s="9" t="n"/>
      <c r="H129" s="9" t="n"/>
      <c r="I129" s="9" t="n"/>
      <c r="J129" s="9" t="n"/>
      <c r="K129" s="9" t="n"/>
    </row>
    <row r="130" ht="45" customHeight="1" s="107">
      <c r="A130" s="4" t="n">
        <v>112</v>
      </c>
      <c r="B130" s="9" t="inlineStr">
        <is>
          <t>Metrics &amp; Targets</t>
        </is>
      </c>
      <c r="C130" s="9" t="inlineStr">
        <is>
          <t>Target Review &amp; Monitoring</t>
        </is>
      </c>
      <c r="D130" s="9" t="inlineStr">
        <is>
          <t>Para 34(b)</t>
        </is>
      </c>
      <c r="E130" s="9" t="inlineStr">
        <is>
          <t>Disclose the entity's processes for reviewing the target.</t>
        </is>
      </c>
      <c r="F130" s="9" t="inlineStr">
        <is>
          <t>Mandatory</t>
        </is>
      </c>
      <c r="G130" s="9" t="n"/>
      <c r="H130" s="9" t="n"/>
      <c r="I130" s="9" t="n"/>
      <c r="J130" s="9" t="n"/>
      <c r="K130" s="9" t="n"/>
    </row>
    <row r="131" ht="45" customHeight="1" s="107">
      <c r="A131" s="4" t="n">
        <v>113</v>
      </c>
      <c r="B131" s="9" t="inlineStr">
        <is>
          <t>Metrics &amp; Targets</t>
        </is>
      </c>
      <c r="C131" s="9" t="inlineStr">
        <is>
          <t>Target Review &amp; Monitoring</t>
        </is>
      </c>
      <c r="D131" s="9" t="inlineStr">
        <is>
          <t>Para 34(c)</t>
        </is>
      </c>
      <c r="E131" s="9" t="inlineStr">
        <is>
          <t>Disclose the metrics used to monitor progress towards reaching the target.</t>
        </is>
      </c>
      <c r="F131" s="9" t="inlineStr">
        <is>
          <t>Mandatory</t>
        </is>
      </c>
      <c r="G131" s="9" t="n"/>
      <c r="H131" s="9" t="n"/>
      <c r="I131" s="9" t="n"/>
      <c r="J131" s="9" t="n"/>
      <c r="K131" s="9" t="n"/>
    </row>
    <row r="132" ht="45" customHeight="1" s="107">
      <c r="A132" s="4" t="n">
        <v>114</v>
      </c>
      <c r="B132" s="9" t="inlineStr">
        <is>
          <t>Metrics &amp; Targets</t>
        </is>
      </c>
      <c r="C132" s="9" t="inlineStr">
        <is>
          <t>Target Review &amp; Monitoring</t>
        </is>
      </c>
      <c r="D132" s="9" t="inlineStr">
        <is>
          <t>Para 34(d)</t>
        </is>
      </c>
      <c r="E132" s="9" t="inlineStr">
        <is>
          <t>Disclose any revisions to the target and an explanation for those revisions.</t>
        </is>
      </c>
      <c r="F132" s="9" t="inlineStr">
        <is>
          <t>Mandatory</t>
        </is>
      </c>
      <c r="G132" s="9" t="n"/>
      <c r="H132" s="9" t="n"/>
      <c r="I132" s="9" t="n"/>
      <c r="J132" s="9" t="n"/>
      <c r="K132" s="9" t="n"/>
    </row>
    <row r="133" ht="45" customHeight="1" s="107">
      <c r="A133" s="4" t="n">
        <v>115</v>
      </c>
      <c r="B133" s="9" t="inlineStr">
        <is>
          <t>Metrics &amp; Targets</t>
        </is>
      </c>
      <c r="C133" s="9" t="inlineStr">
        <is>
          <t>Target Performance</t>
        </is>
      </c>
      <c r="D133" s="9" t="inlineStr">
        <is>
          <t>Para 35</t>
        </is>
      </c>
      <c r="E133" s="9" t="inlineStr">
        <is>
          <t>Disclose information about the entity's performance against each climate-related target and an analysis of trends or changes in performance.</t>
        </is>
      </c>
      <c r="F133" s="9" t="inlineStr">
        <is>
          <t>Mandatory</t>
        </is>
      </c>
      <c r="G133" s="9" t="n"/>
      <c r="H133" s="9" t="n"/>
      <c r="I133" s="9" t="n"/>
      <c r="J133" s="9" t="n"/>
      <c r="K133" s="9" t="n"/>
    </row>
    <row r="134" ht="45" customHeight="1" s="107">
      <c r="A134" s="4" t="n">
        <v>116</v>
      </c>
      <c r="B134" s="9" t="inlineStr">
        <is>
          <t>Metrics &amp; Targets</t>
        </is>
      </c>
      <c r="C134" s="9" t="inlineStr">
        <is>
          <t>GHG Target Specifics</t>
        </is>
      </c>
      <c r="D134" s="9" t="inlineStr">
        <is>
          <t>Para 36(a)</t>
        </is>
      </c>
      <c r="E134" s="9" t="inlineStr">
        <is>
          <t>For each GHG emissions target, disclose which greenhouse gases are covered by the target.</t>
        </is>
      </c>
      <c r="F134" s="9" t="inlineStr">
        <is>
          <t>Mandatory</t>
        </is>
      </c>
      <c r="G134" s="9" t="n"/>
      <c r="H134" s="9" t="n"/>
      <c r="I134" s="9" t="n"/>
      <c r="J134" s="9" t="n"/>
      <c r="K134" s="9" t="n"/>
    </row>
    <row r="135" ht="45" customHeight="1" s="107">
      <c r="A135" s="4" t="n">
        <v>117</v>
      </c>
      <c r="B135" s="9" t="inlineStr">
        <is>
          <t>Metrics &amp; Targets</t>
        </is>
      </c>
      <c r="C135" s="9" t="inlineStr">
        <is>
          <t>GHG Target Specifics</t>
        </is>
      </c>
      <c r="D135" s="9" t="inlineStr">
        <is>
          <t>Para 36(b)</t>
        </is>
      </c>
      <c r="E135" s="9" t="inlineStr">
        <is>
          <t>Disclose whether Scope 1, Scope 2 or Scope 3 GHG emissions are covered by the target.</t>
        </is>
      </c>
      <c r="F135" s="9" t="inlineStr">
        <is>
          <t>Mandatory</t>
        </is>
      </c>
      <c r="G135" s="9" t="n"/>
      <c r="H135" s="9" t="n"/>
      <c r="I135" s="9" t="n"/>
      <c r="J135" s="9" t="n"/>
      <c r="K135" s="9" t="n"/>
    </row>
    <row r="136" ht="45" customHeight="1" s="107">
      <c r="A136" s="4" t="n">
        <v>118</v>
      </c>
      <c r="B136" s="9" t="inlineStr">
        <is>
          <t>Metrics &amp; Targets</t>
        </is>
      </c>
      <c r="C136" s="9" t="inlineStr">
        <is>
          <t>GHG Target Specifics</t>
        </is>
      </c>
      <c r="D136" s="9" t="inlineStr">
        <is>
          <t>Para 36(c)</t>
        </is>
      </c>
      <c r="E136" s="9" t="inlineStr">
        <is>
          <t>Disclose whether the target is a gross or net GHG emissions target. If net, also separately disclose the associated gross GHG emissions target.</t>
        </is>
      </c>
      <c r="F136" s="9" t="inlineStr">
        <is>
          <t>Mandatory</t>
        </is>
      </c>
      <c r="G136" s="9" t="n"/>
      <c r="H136" s="9" t="n"/>
      <c r="I136" s="9" t="n"/>
      <c r="J136" s="9" t="n"/>
      <c r="K136" s="9" t="n"/>
    </row>
    <row r="137" ht="45" customHeight="1" s="107">
      <c r="A137" s="4" t="n">
        <v>119</v>
      </c>
      <c r="B137" s="9" t="inlineStr">
        <is>
          <t>Metrics &amp; Targets</t>
        </is>
      </c>
      <c r="C137" s="9" t="inlineStr">
        <is>
          <t>GHG Target Specifics</t>
        </is>
      </c>
      <c r="D137" s="9" t="inlineStr">
        <is>
          <t>Para 36(d)</t>
        </is>
      </c>
      <c r="E137" s="9" t="inlineStr">
        <is>
          <t>Disclose whether the target was derived using a sectoral decarbonisation approach.</t>
        </is>
      </c>
      <c r="F137" s="9" t="inlineStr">
        <is>
          <t>Mandatory</t>
        </is>
      </c>
      <c r="G137" s="9" t="n"/>
      <c r="H137" s="9" t="n"/>
      <c r="I137" s="9" t="n"/>
      <c r="J137" s="9" t="n"/>
      <c r="K137" s="9" t="n"/>
    </row>
    <row r="138" ht="45" customHeight="1" s="107">
      <c r="A138" s="4" t="n">
        <v>120</v>
      </c>
      <c r="B138" s="9" t="inlineStr">
        <is>
          <t>Metrics &amp; Targets</t>
        </is>
      </c>
      <c r="C138" s="9" t="inlineStr">
        <is>
          <t>GHG Target Specifics</t>
        </is>
      </c>
      <c r="D138" s="9" t="inlineStr">
        <is>
          <t>Para 36(e)(i)</t>
        </is>
      </c>
      <c r="E138" s="9" t="inlineStr">
        <is>
          <t>Disclose the extent to which, and how, achieving any net GHG emissions target relies on the use of carbon credits.</t>
        </is>
      </c>
      <c r="F138" s="9" t="inlineStr">
        <is>
          <t>Mandatory</t>
        </is>
      </c>
      <c r="G138" s="9" t="n"/>
      <c r="H138" s="9" t="n"/>
      <c r="I138" s="9" t="n"/>
      <c r="J138" s="9" t="n"/>
      <c r="K138" s="9" t="n"/>
    </row>
    <row r="139" ht="45" customHeight="1" s="107">
      <c r="A139" s="4" t="n">
        <v>121</v>
      </c>
      <c r="B139" s="9" t="inlineStr">
        <is>
          <t>Metrics &amp; Targets</t>
        </is>
      </c>
      <c r="C139" s="9" t="inlineStr">
        <is>
          <t>GHG Target Specifics</t>
        </is>
      </c>
      <c r="D139" s="9" t="inlineStr">
        <is>
          <t>Para 36(e)(ii)</t>
        </is>
      </c>
      <c r="E139" s="9" t="inlineStr">
        <is>
          <t>Disclose which third-party scheme(s) will verify or certify the carbon credits.</t>
        </is>
      </c>
      <c r="F139" s="9" t="inlineStr">
        <is>
          <t>Mandatory</t>
        </is>
      </c>
      <c r="G139" s="9" t="n"/>
      <c r="H139" s="9" t="n"/>
      <c r="I139" s="9" t="n"/>
      <c r="J139" s="9" t="n"/>
      <c r="K139" s="9" t="n"/>
    </row>
    <row r="140" ht="45" customHeight="1" s="107">
      <c r="A140" s="4" t="n">
        <v>122</v>
      </c>
      <c r="B140" s="9" t="inlineStr">
        <is>
          <t>Metrics &amp; Targets</t>
        </is>
      </c>
      <c r="C140" s="9" t="inlineStr">
        <is>
          <t>GHG Target Specifics</t>
        </is>
      </c>
      <c r="D140" s="9" t="inlineStr">
        <is>
          <t>Para 36(e)(iii)</t>
        </is>
      </c>
      <c r="E140" s="9" t="inlineStr">
        <is>
          <t>Disclose the type of carbon credit (nature-based or technological; carbon reduction or removal).</t>
        </is>
      </c>
      <c r="F140" s="9" t="inlineStr">
        <is>
          <t>Mandatory</t>
        </is>
      </c>
      <c r="G140" s="9" t="n"/>
      <c r="H140" s="9" t="n"/>
      <c r="I140" s="9" t="n"/>
      <c r="J140" s="9" t="n"/>
      <c r="K140" s="9" t="n"/>
    </row>
    <row r="141" ht="45" customHeight="1" s="107">
      <c r="A141" s="4" t="n">
        <v>123</v>
      </c>
      <c r="B141" s="9" t="inlineStr">
        <is>
          <t>Metrics &amp; Targets</t>
        </is>
      </c>
      <c r="C141" s="9" t="inlineStr">
        <is>
          <t>GHG Target Specifics</t>
        </is>
      </c>
      <c r="D141" s="9" t="inlineStr">
        <is>
          <t>Para 36(e)(iv)</t>
        </is>
      </c>
      <c r="E141" s="9" t="inlineStr">
        <is>
          <t>Disclose any other factors necessary for users to understand the credibility and integrity of carbon credits (e.g., permanence assumptions).</t>
        </is>
      </c>
      <c r="F141" s="9" t="inlineStr">
        <is>
          <t>Mandatory</t>
        </is>
      </c>
      <c r="G141" s="9" t="n"/>
      <c r="H141" s="9" t="n"/>
      <c r="I141" s="9" t="n"/>
      <c r="J141" s="9" t="n"/>
      <c r="K141" s="9" t="n"/>
    </row>
    <row r="142" ht="45" customHeight="1" s="107">
      <c r="A142" s="4" t="n">
        <v>124</v>
      </c>
      <c r="B142" s="9" t="inlineStr">
        <is>
          <t>Metrics &amp; Targets</t>
        </is>
      </c>
      <c r="C142" s="9" t="inlineStr">
        <is>
          <t>Metric Applicability</t>
        </is>
      </c>
      <c r="D142" s="9" t="inlineStr">
        <is>
          <t>Para 37</t>
        </is>
      </c>
      <c r="E142" s="9" t="inlineStr">
        <is>
          <t>Refer to and consider the applicability of cross-industry metrics and industry-based metrics when identifying metrics used to set and monitor progress towards targets.</t>
        </is>
      </c>
      <c r="F142" s="9" t="inlineStr">
        <is>
          <t>Mandatory</t>
        </is>
      </c>
      <c r="G142" s="9" t="n"/>
      <c r="H142" s="9" t="n"/>
      <c r="I142" s="9" t="n"/>
      <c r="J142" s="9" t="n"/>
      <c r="K142" s="9" t="n"/>
    </row>
    <row r="143">
      <c r="A143" s="11" t="inlineStr">
        <is>
          <t>APPLICATION GUIDANCE — KEY REQUIREMENTS (Appendix B)</t>
        </is>
      </c>
      <c r="B143" s="520" t="n"/>
      <c r="C143" s="520" t="n"/>
      <c r="D143" s="520" t="n"/>
      <c r="E143" s="520" t="n"/>
      <c r="F143" s="520" t="n"/>
      <c r="G143" s="520" t="n"/>
      <c r="H143" s="520" t="n"/>
      <c r="I143" s="520" t="n"/>
      <c r="J143" s="520" t="n"/>
      <c r="K143" s="521" t="n"/>
    </row>
    <row r="144">
      <c r="A144" s="13" t="inlineStr">
        <is>
          <t>Scenario Analysis Guidance (Paragraphs B1–B18)</t>
        </is>
      </c>
      <c r="B144" s="520" t="n"/>
      <c r="C144" s="520" t="n"/>
      <c r="D144" s="520" t="n"/>
      <c r="E144" s="520" t="n"/>
      <c r="F144" s="520" t="n"/>
      <c r="G144" s="520" t="n"/>
      <c r="H144" s="520" t="n"/>
      <c r="I144" s="520" t="n"/>
      <c r="J144" s="520" t="n"/>
      <c r="K144" s="521" t="n"/>
    </row>
    <row r="145" ht="45" customHeight="1" s="107">
      <c r="A145" s="4" t="n">
        <v>125</v>
      </c>
      <c r="B145" s="9" t="inlineStr">
        <is>
          <t>Application Guidance</t>
        </is>
      </c>
      <c r="C145" s="9" t="inlineStr">
        <is>
          <t>Scenario Analysis</t>
        </is>
      </c>
      <c r="D145" s="9" t="inlineStr">
        <is>
          <t>Para B1–B7</t>
        </is>
      </c>
      <c r="E145" s="9" t="inlineStr">
        <is>
          <t>Assess the entity's circumstances (exposure to climate risks/opportunities and available skills, capabilities and resources) to determine the appropriate approach to climate-related scenario analysis.</t>
        </is>
      </c>
      <c r="F145" s="9" t="inlineStr">
        <is>
          <t>Mandatory</t>
        </is>
      </c>
      <c r="G145" s="9" t="n"/>
      <c r="H145" s="9" t="n"/>
      <c r="I145" s="9" t="n"/>
      <c r="J145" s="9" t="n"/>
      <c r="K145" s="9" t="n"/>
    </row>
    <row r="146" ht="45" customHeight="1" s="107">
      <c r="A146" s="4" t="n">
        <v>126</v>
      </c>
      <c r="B146" s="9" t="inlineStr">
        <is>
          <t>Application Guidance</t>
        </is>
      </c>
      <c r="C146" s="9" t="inlineStr">
        <is>
          <t>Scenario Analysis</t>
        </is>
      </c>
      <c r="D146" s="9" t="inlineStr">
        <is>
          <t>Para B8–B15</t>
        </is>
      </c>
      <c r="E146" s="9" t="inlineStr">
        <is>
          <t>Determine the appropriate approach to scenario analysis: select inputs (scenarios, variables) and make analytical choices (qualitative vs. quantitative modelling) using all reasonable and supportable information.</t>
        </is>
      </c>
      <c r="F146" s="9" t="inlineStr">
        <is>
          <t>Mandatory</t>
        </is>
      </c>
      <c r="G146" s="9" t="n"/>
      <c r="H146" s="9" t="n"/>
      <c r="I146" s="9" t="n"/>
      <c r="J146" s="9" t="n"/>
      <c r="K146" s="9" t="n"/>
    </row>
    <row r="147" ht="45" customHeight="1" s="107">
      <c r="A147" s="4" t="n">
        <v>127</v>
      </c>
      <c r="B147" s="9" t="inlineStr">
        <is>
          <t>Application Guidance</t>
        </is>
      </c>
      <c r="C147" s="9" t="inlineStr">
        <is>
          <t>Scenario Analysis</t>
        </is>
      </c>
      <c r="D147" s="9" t="inlineStr">
        <is>
          <t>Para B16–B18</t>
        </is>
      </c>
      <c r="E147" s="9" t="inlineStr">
        <is>
          <t>Consider that scenario analysis is an evolving practice; update scenario analysis at least in line with the entity's strategic planning cycle. Update resilience assessment annually.</t>
        </is>
      </c>
      <c r="F147" s="9" t="inlineStr">
        <is>
          <t>Mandatory</t>
        </is>
      </c>
      <c r="G147" s="9" t="n"/>
      <c r="H147" s="9" t="n"/>
      <c r="I147" s="9" t="n"/>
      <c r="J147" s="9" t="n"/>
      <c r="K147" s="9" t="n"/>
    </row>
    <row r="148">
      <c r="A148" s="13" t="inlineStr">
        <is>
          <t>GHG Emissions Measurement Guidance (Paragraphs B19–B57)</t>
        </is>
      </c>
      <c r="B148" s="520" t="n"/>
      <c r="C148" s="520" t="n"/>
      <c r="D148" s="520" t="n"/>
      <c r="E148" s="520" t="n"/>
      <c r="F148" s="520" t="n"/>
      <c r="G148" s="520" t="n"/>
      <c r="H148" s="520" t="n"/>
      <c r="I148" s="520" t="n"/>
      <c r="J148" s="520" t="n"/>
      <c r="K148" s="521" t="n"/>
    </row>
    <row r="149" ht="45" customHeight="1" s="107">
      <c r="A149" s="4" t="n">
        <v>128</v>
      </c>
      <c r="B149" s="9" t="inlineStr">
        <is>
          <t>Application Guidance</t>
        </is>
      </c>
      <c r="C149" s="9" t="inlineStr">
        <is>
          <t>GHG Measurement</t>
        </is>
      </c>
      <c r="D149" s="9" t="inlineStr">
        <is>
          <t>Para B19</t>
        </is>
      </c>
      <c r="E149" s="9" t="inlineStr">
        <is>
          <t>Where value chain entities have different reporting periods, the entity is permitted to use information from those different periods subject to conditions.</t>
        </is>
      </c>
      <c r="F149" s="9" t="inlineStr">
        <is>
          <t>Permitted</t>
        </is>
      </c>
      <c r="G149" s="9" t="n"/>
      <c r="H149" s="9" t="n"/>
      <c r="I149" s="9" t="n"/>
      <c r="J149" s="9" t="n"/>
      <c r="K149" s="9" t="n"/>
    </row>
    <row r="150" ht="45" customHeight="1" s="107">
      <c r="A150" s="4" t="n">
        <v>129</v>
      </c>
      <c r="B150" s="9" t="inlineStr">
        <is>
          <t>Application Guidance</t>
        </is>
      </c>
      <c r="C150" s="9" t="inlineStr">
        <is>
          <t>GHG Measurement</t>
        </is>
      </c>
      <c r="D150" s="9" t="inlineStr">
        <is>
          <t>Para B20–B22</t>
        </is>
      </c>
      <c r="E150" s="9" t="inlineStr">
        <is>
          <t>Aggregate seven constituent greenhouse gases into CO₂ equivalent using global warming potential values based on a 100-year time horizon from the latest IPCC assessment.</t>
        </is>
      </c>
      <c r="F150" s="9" t="inlineStr">
        <is>
          <t>Mandatory</t>
        </is>
      </c>
      <c r="G150" s="9" t="n"/>
      <c r="H150" s="9" t="n"/>
      <c r="I150" s="9" t="n"/>
      <c r="J150" s="9" t="n"/>
      <c r="K150" s="9" t="n"/>
    </row>
    <row r="151" ht="45" customHeight="1" s="107">
      <c r="A151" s="4" t="n">
        <v>130</v>
      </c>
      <c r="B151" s="9" t="inlineStr">
        <is>
          <t>Application Guidance</t>
        </is>
      </c>
      <c r="C151" s="9" t="inlineStr">
        <is>
          <t>GHG Measurement</t>
        </is>
      </c>
      <c r="D151" s="9" t="inlineStr">
        <is>
          <t>Para B23–B25</t>
        </is>
      </c>
      <c r="E151" s="9" t="inlineStr">
        <is>
          <t>Apply the GHG Protocol Corporate Accounting and Reporting Standard (2004) unless required by a jurisdictional authority or exchange to use a different method. Requirements in IFRS S2 prevail over the GHG Protocol where they conflict.</t>
        </is>
      </c>
      <c r="F151" s="9" t="inlineStr">
        <is>
          <t>Mandatory</t>
        </is>
      </c>
      <c r="G151" s="9" t="n"/>
      <c r="H151" s="9" t="n"/>
      <c r="I151" s="9" t="n"/>
      <c r="J151" s="9" t="n"/>
      <c r="K151" s="9" t="n"/>
    </row>
    <row r="152" ht="45" customHeight="1" s="107">
      <c r="A152" s="4" t="n">
        <v>131</v>
      </c>
      <c r="B152" s="9" t="inlineStr">
        <is>
          <t>Application Guidance</t>
        </is>
      </c>
      <c r="C152" s="9" t="inlineStr">
        <is>
          <t>GHG Measurement</t>
        </is>
      </c>
      <c r="D152" s="9" t="inlineStr">
        <is>
          <t>Para B26–B29</t>
        </is>
      </c>
      <c r="E152" s="9" t="inlineStr">
        <is>
          <t>Disclose the measurement approach (equity share or control approach), applicable method, and emission factors used.</t>
        </is>
      </c>
      <c r="F152" s="9" t="inlineStr">
        <is>
          <t>Mandatory</t>
        </is>
      </c>
      <c r="G152" s="9" t="n"/>
      <c r="H152" s="9" t="n"/>
      <c r="I152" s="9" t="n"/>
      <c r="J152" s="9" t="n"/>
      <c r="K152" s="9" t="n"/>
    </row>
    <row r="153" ht="45" customHeight="1" s="107">
      <c r="A153" s="4" t="n">
        <v>132</v>
      </c>
      <c r="B153" s="9" t="inlineStr">
        <is>
          <t>Application Guidance</t>
        </is>
      </c>
      <c r="C153" s="9" t="inlineStr">
        <is>
          <t>Scope 2 Emissions</t>
        </is>
      </c>
      <c r="D153" s="9" t="inlineStr">
        <is>
          <t>Para B30–B31</t>
        </is>
      </c>
      <c r="E153" s="9" t="inlineStr">
        <is>
          <t>Disclose location-based Scope 2 emissions. Provide information about contractual instruments (e.g., energy attribute certificates) if they exist and inform users' understanding.</t>
        </is>
      </c>
      <c r="F153" s="9" t="inlineStr">
        <is>
          <t>Mandatory</t>
        </is>
      </c>
      <c r="G153" s="9" t="n"/>
      <c r="H153" s="9" t="n"/>
      <c r="I153" s="9" t="n"/>
      <c r="J153" s="9" t="n"/>
      <c r="K153" s="9" t="n"/>
    </row>
    <row r="154" ht="45" customHeight="1" s="107">
      <c r="A154" s="4" t="n">
        <v>133</v>
      </c>
      <c r="B154" s="9" t="inlineStr">
        <is>
          <t>Application Guidance</t>
        </is>
      </c>
      <c r="C154" s="9" t="inlineStr">
        <is>
          <t>Scope 3 Framework</t>
        </is>
      </c>
      <c r="D154" s="9" t="inlineStr">
        <is>
          <t>Para B32–B37</t>
        </is>
      </c>
      <c r="E154" s="9" t="inlineStr">
        <is>
          <t>Consider entire value chain (upstream and downstream) and all 15 Scope 3 categories. Reassess scope on significant events or changes in circumstances.</t>
        </is>
      </c>
      <c r="F154" s="9" t="inlineStr">
        <is>
          <t>Mandatory</t>
        </is>
      </c>
      <c r="G154" s="9" t="n"/>
      <c r="H154" s="9" t="n"/>
      <c r="I154" s="9" t="n"/>
      <c r="J154" s="9" t="n"/>
      <c r="K154" s="9" t="n"/>
    </row>
    <row r="155" ht="45" customHeight="1" s="107">
      <c r="A155" s="4" t="n">
        <v>134</v>
      </c>
      <c r="B155" s="9" t="inlineStr">
        <is>
          <t>Application Guidance</t>
        </is>
      </c>
      <c r="C155" s="9" t="inlineStr">
        <is>
          <t>Scope 3 Framework</t>
        </is>
      </c>
      <c r="D155" s="9" t="inlineStr">
        <is>
          <t>Para B38–B54</t>
        </is>
      </c>
      <c r="E155" s="9" t="inlineStr">
        <is>
          <t>Apply the Scope 3 measurement framework: prioritise inputs based on direct measurement, primary data, timely/representative data, and verified data.</t>
        </is>
      </c>
      <c r="F155" s="9" t="inlineStr">
        <is>
          <t>Mandatory</t>
        </is>
      </c>
      <c r="G155" s="9" t="n"/>
      <c r="H155" s="9" t="n"/>
      <c r="I155" s="9" t="n"/>
      <c r="J155" s="9" t="n"/>
      <c r="K155" s="9" t="n"/>
    </row>
    <row r="156" ht="45" customHeight="1" s="107">
      <c r="A156" s="4" t="n">
        <v>135</v>
      </c>
      <c r="B156" s="9" t="inlineStr">
        <is>
          <t>Application Guidance</t>
        </is>
      </c>
      <c r="C156" s="9" t="inlineStr">
        <is>
          <t>Scope 3 Framework</t>
        </is>
      </c>
      <c r="D156" s="9" t="inlineStr">
        <is>
          <t>Para B55–B57</t>
        </is>
      </c>
      <c r="E156" s="9" t="inlineStr">
        <is>
          <t>Disclose the entity's approach to categorising Scope 3 emissions, the extent of primary vs. secondary data used, and the extent of verified data. If impracticable to estimate Scope 3, disclose how Scope 3 emissions are managed.</t>
        </is>
      </c>
      <c r="F156" s="9" t="inlineStr">
        <is>
          <t>Mandatory</t>
        </is>
      </c>
      <c r="G156" s="9" t="n"/>
      <c r="H156" s="9" t="n"/>
      <c r="I156" s="9" t="n"/>
      <c r="J156" s="9" t="n"/>
      <c r="K156" s="9" t="n"/>
    </row>
    <row r="157">
      <c r="A157" s="13" t="inlineStr">
        <is>
          <t>Financed Emissions Guidance (Paragraphs B58–B63A)</t>
        </is>
      </c>
      <c r="B157" s="520" t="n"/>
      <c r="C157" s="520" t="n"/>
      <c r="D157" s="520" t="n"/>
      <c r="E157" s="520" t="n"/>
      <c r="F157" s="520" t="n"/>
      <c r="G157" s="520" t="n"/>
      <c r="H157" s="520" t="n"/>
      <c r="I157" s="520" t="n"/>
      <c r="J157" s="520" t="n"/>
      <c r="K157" s="521" t="n"/>
    </row>
    <row r="158" ht="45" customHeight="1" s="107">
      <c r="A158" s="4" t="n">
        <v>136</v>
      </c>
      <c r="B158" s="9" t="inlineStr">
        <is>
          <t>Application Guidance</t>
        </is>
      </c>
      <c r="C158" s="9" t="inlineStr">
        <is>
          <t>Financed Emissions — Asset Mgmt</t>
        </is>
      </c>
      <c r="D158" s="9" t="inlineStr">
        <is>
          <t>Para B61</t>
        </is>
      </c>
      <c r="E158" s="9" t="inlineStr">
        <is>
          <t>If participating in asset management: disclose absolute gross financed emissions (Scope 1, 2, 3), total AUM included, percentage of AUM, and methodology used.</t>
        </is>
      </c>
      <c r="F158" s="9" t="inlineStr">
        <is>
          <t>Conditional</t>
        </is>
      </c>
      <c r="G158" s="9" t="n"/>
      <c r="H158" s="9" t="n"/>
      <c r="I158" s="9" t="n"/>
      <c r="J158" s="9" t="n"/>
      <c r="K158" s="9" t="n"/>
    </row>
    <row r="159" ht="45" customHeight="1" s="107">
      <c r="A159" s="4" t="n">
        <v>137</v>
      </c>
      <c r="B159" s="9" t="inlineStr">
        <is>
          <t>Application Guidance</t>
        </is>
      </c>
      <c r="C159" s="9" t="inlineStr">
        <is>
          <t>Financed Emissions — Banking</t>
        </is>
      </c>
      <c r="D159" s="9" t="inlineStr">
        <is>
          <t>Para B62, B62A</t>
        </is>
      </c>
      <c r="E159" s="9" t="inlineStr">
        <is>
          <t>If participating in commercial banking: disclose absolute gross financed emissions by industry and asset class, gross exposure, percentage included, and methodology. Select an industry-classification system.</t>
        </is>
      </c>
      <c r="F159" s="9" t="inlineStr">
        <is>
          <t>Conditional</t>
        </is>
      </c>
      <c r="G159" s="9" t="n"/>
      <c r="H159" s="9" t="n"/>
      <c r="I159" s="9" t="n"/>
      <c r="J159" s="9" t="n"/>
      <c r="K159" s="9" t="n"/>
    </row>
    <row r="160" ht="45" customHeight="1" s="107">
      <c r="A160" s="4" t="n">
        <v>138</v>
      </c>
      <c r="B160" s="9" t="inlineStr">
        <is>
          <t>Application Guidance</t>
        </is>
      </c>
      <c r="C160" s="9" t="inlineStr">
        <is>
          <t>Financed Emissions — Insurance</t>
        </is>
      </c>
      <c r="D160" s="9" t="inlineStr">
        <is>
          <t>Para B63, B63A</t>
        </is>
      </c>
      <c r="E160" s="9" t="inlineStr">
        <is>
          <t>If participating in insurance: disclose absolute gross financed emissions by industry and asset class, gross exposure, percentage included, and methodology. Select an industry-classification system.</t>
        </is>
      </c>
      <c r="F160" s="9" t="inlineStr">
        <is>
          <t>Conditional</t>
        </is>
      </c>
      <c r="G160" s="9" t="n"/>
      <c r="H160" s="9" t="n"/>
      <c r="I160" s="9" t="n"/>
      <c r="J160" s="9" t="n"/>
      <c r="K160" s="9" t="n"/>
    </row>
    <row r="161">
      <c r="A161" s="13" t="inlineStr">
        <is>
          <t>Cross-Industry Metrics Guidance (Paragraphs B64–B65)</t>
        </is>
      </c>
      <c r="B161" s="520" t="n"/>
      <c r="C161" s="520" t="n"/>
      <c r="D161" s="520" t="n"/>
      <c r="E161" s="520" t="n"/>
      <c r="F161" s="520" t="n"/>
      <c r="G161" s="520" t="n"/>
      <c r="H161" s="520" t="n"/>
      <c r="I161" s="520" t="n"/>
      <c r="J161" s="520" t="n"/>
      <c r="K161" s="521" t="n"/>
    </row>
    <row r="162" ht="45" customHeight="1" s="107">
      <c r="A162" s="4" t="n">
        <v>139</v>
      </c>
      <c r="B162" s="9" t="inlineStr">
        <is>
          <t>Application Guidance</t>
        </is>
      </c>
      <c r="C162" s="9" t="inlineStr">
        <is>
          <t>Cross-Industry Metrics</t>
        </is>
      </c>
      <c r="D162" s="9" t="inlineStr">
        <is>
          <t>Para B64–B65</t>
        </is>
      </c>
      <c r="E162" s="9" t="inlineStr">
        <is>
          <t>Consider time horizons, concentration of risks/opportunities in business model and value chain, effects on financial position/performance/cash flows, industry-based metrics, and connections with financial statements.</t>
        </is>
      </c>
      <c r="F162" s="9" t="inlineStr">
        <is>
          <t>Mandatory</t>
        </is>
      </c>
      <c r="G162" s="9" t="n"/>
      <c r="H162" s="9" t="n"/>
      <c r="I162" s="9" t="n"/>
      <c r="J162" s="9" t="n"/>
      <c r="K162" s="9" t="n"/>
    </row>
    <row r="163">
      <c r="A163" s="13" t="inlineStr">
        <is>
          <t>Targets Guidance (Paragraphs B66–B71)</t>
        </is>
      </c>
      <c r="B163" s="520" t="n"/>
      <c r="C163" s="520" t="n"/>
      <c r="D163" s="520" t="n"/>
      <c r="E163" s="520" t="n"/>
      <c r="F163" s="520" t="n"/>
      <c r="G163" s="520" t="n"/>
      <c r="H163" s="520" t="n"/>
      <c r="I163" s="520" t="n"/>
      <c r="J163" s="520" t="n"/>
      <c r="K163" s="521" t="n"/>
    </row>
    <row r="164" ht="45" customHeight="1" s="107">
      <c r="A164" s="4" t="n">
        <v>140</v>
      </c>
      <c r="B164" s="9" t="inlineStr">
        <is>
          <t>Application Guidance</t>
        </is>
      </c>
      <c r="C164" s="9" t="inlineStr">
        <is>
          <t>Target Characteristics</t>
        </is>
      </c>
      <c r="D164" s="9" t="inlineStr">
        <is>
          <t>Para B66–B67</t>
        </is>
      </c>
      <c r="E164" s="9" t="inlineStr">
        <is>
          <t>Disclose whether each target is absolute or intensity-based. Consider cross-industry and industry-based metrics when identifying metrics for targets.</t>
        </is>
      </c>
      <c r="F164" s="9" t="inlineStr">
        <is>
          <t>Mandatory</t>
        </is>
      </c>
      <c r="G164" s="9" t="n"/>
      <c r="H164" s="9" t="n"/>
      <c r="I164" s="9" t="n"/>
      <c r="J164" s="9" t="n"/>
      <c r="K164" s="9" t="n"/>
    </row>
    <row r="165" ht="45" customHeight="1" s="107">
      <c r="A165" s="4" t="n">
        <v>141</v>
      </c>
      <c r="B165" s="9" t="inlineStr">
        <is>
          <t>Application Guidance</t>
        </is>
      </c>
      <c r="C165" s="9" t="inlineStr">
        <is>
          <t>GHG Targets</t>
        </is>
      </c>
      <c r="D165" s="9" t="inlineStr">
        <is>
          <t>Para B68–B69</t>
        </is>
      </c>
      <c r="E165" s="9" t="inlineStr">
        <is>
          <t>Specify whether each GHG target is gross or net. If net, also disclose the gross target. Net targets cannot obscure gross target information.</t>
        </is>
      </c>
      <c r="F165" s="9" t="inlineStr">
        <is>
          <t>Mandatory</t>
        </is>
      </c>
      <c r="G165" s="9" t="n"/>
      <c r="H165" s="9" t="n"/>
      <c r="I165" s="9" t="n"/>
      <c r="J165" s="9" t="n"/>
      <c r="K165" s="9" t="n"/>
    </row>
    <row r="166" ht="45" customHeight="1" s="107">
      <c r="A166" s="4" t="n">
        <v>142</v>
      </c>
      <c r="B166" s="9" t="inlineStr">
        <is>
          <t>Application Guidance</t>
        </is>
      </c>
      <c r="C166" s="9" t="inlineStr">
        <is>
          <t>Carbon Credits</t>
        </is>
      </c>
      <c r="D166" s="9" t="inlineStr">
        <is>
          <t>Para B70–B71</t>
        </is>
      </c>
      <c r="E166" s="9" t="inlineStr">
        <is>
          <t>Disclose planned use of carbon credits to offset emissions. May also include information about carbon credits already purchased.</t>
        </is>
      </c>
      <c r="F166" s="9" t="inlineStr">
        <is>
          <t>Mandatory</t>
        </is>
      </c>
      <c r="G166" s="9" t="n"/>
      <c r="H166" s="9" t="n"/>
      <c r="I166" s="9" t="n"/>
      <c r="J166" s="9" t="n"/>
      <c r="K166" s="9" t="n"/>
    </row>
    <row r="167">
      <c r="A167" s="11" t="inlineStr">
        <is>
          <t>EFFECTIVE DATE AND TRANSITION (Appendix C)</t>
        </is>
      </c>
      <c r="B167" s="520" t="n"/>
      <c r="C167" s="520" t="n"/>
      <c r="D167" s="520" t="n"/>
      <c r="E167" s="520" t="n"/>
      <c r="F167" s="520" t="n"/>
      <c r="G167" s="520" t="n"/>
      <c r="H167" s="520" t="n"/>
      <c r="I167" s="520" t="n"/>
      <c r="J167" s="520" t="n"/>
      <c r="K167" s="521" t="n"/>
    </row>
    <row r="168" ht="45" customHeight="1" s="107">
      <c r="A168" s="4" t="n">
        <v>143</v>
      </c>
      <c r="B168" s="9" t="inlineStr">
        <is>
          <t>Transition</t>
        </is>
      </c>
      <c r="C168" s="9" t="inlineStr">
        <is>
          <t>Effective Date</t>
        </is>
      </c>
      <c r="D168" s="9" t="inlineStr">
        <is>
          <t>Para C1</t>
        </is>
      </c>
      <c r="E168" s="9" t="inlineStr">
        <is>
          <t>Apply the standard for annual reporting periods beginning on or after 1 January 2024. Earlier application is permitted (must also apply IFRS S1).</t>
        </is>
      </c>
      <c r="F168" s="9" t="inlineStr">
        <is>
          <t>Mandatory</t>
        </is>
      </c>
      <c r="G168" s="9" t="n"/>
      <c r="H168" s="9" t="n"/>
      <c r="I168" s="9" t="n"/>
      <c r="J168" s="9" t="n"/>
      <c r="K168" s="9" t="n"/>
    </row>
    <row r="169" ht="45" customHeight="1" s="107">
      <c r="A169" s="4" t="n">
        <v>144</v>
      </c>
      <c r="B169" s="9" t="inlineStr">
        <is>
          <t>Transition</t>
        </is>
      </c>
      <c r="C169" s="9" t="inlineStr">
        <is>
          <t>Amendments Effective Date</t>
        </is>
      </c>
      <c r="D169" s="9" t="inlineStr">
        <is>
          <t>Para C1A–C1B</t>
        </is>
      </c>
      <c r="E169" s="9" t="inlineStr">
        <is>
          <t>Apply the December 2025 amendments for annual reporting periods beginning on or after 1 January 2027. Earlier application is permitted.</t>
        </is>
      </c>
      <c r="F169" s="9" t="inlineStr">
        <is>
          <t>Mandatory</t>
        </is>
      </c>
      <c r="G169" s="9" t="n"/>
      <c r="H169" s="9" t="n"/>
      <c r="I169" s="9" t="n"/>
      <c r="J169" s="9" t="n"/>
      <c r="K169" s="9" t="n"/>
    </row>
    <row r="170" ht="45" customHeight="1" s="107">
      <c r="A170" s="4" t="n">
        <v>145</v>
      </c>
      <c r="B170" s="9" t="inlineStr">
        <is>
          <t>Transition</t>
        </is>
      </c>
      <c r="C170" s="9" t="inlineStr">
        <is>
          <t>Comparative Information</t>
        </is>
      </c>
      <c r="D170" s="9" t="inlineStr">
        <is>
          <t>Para C3</t>
        </is>
      </c>
      <c r="E170" s="9" t="inlineStr">
        <is>
          <t>Not required to provide disclosures for any period before the date of initial application; comparative information not required in the first annual reporting period.</t>
        </is>
      </c>
      <c r="F170" s="9" t="inlineStr">
        <is>
          <t>Relief</t>
        </is>
      </c>
      <c r="G170" s="9" t="n"/>
      <c r="H170" s="9" t="n"/>
      <c r="I170" s="9" t="n"/>
      <c r="J170" s="9" t="n"/>
      <c r="K170" s="9" t="n"/>
    </row>
    <row r="171" ht="45" customHeight="1" s="107">
      <c r="A171" s="4" t="n">
        <v>146</v>
      </c>
      <c r="B171" s="9" t="inlineStr">
        <is>
          <t>Transition</t>
        </is>
      </c>
      <c r="C171" s="9" t="inlineStr">
        <is>
          <t>First-Year Reliefs</t>
        </is>
      </c>
      <c r="D171" s="9" t="inlineStr">
        <is>
          <t>Para C4(a)</t>
        </is>
      </c>
      <c r="E171" s="9" t="inlineStr">
        <is>
          <t>In the first year, permitted to continue using a GHG measurement method other than the GHG Protocol if used in the immediately preceding period.</t>
        </is>
      </c>
      <c r="F171" s="9" t="inlineStr">
        <is>
          <t>Relief</t>
        </is>
      </c>
      <c r="G171" s="9" t="n"/>
      <c r="H171" s="9" t="n"/>
      <c r="I171" s="9" t="n"/>
      <c r="J171" s="9" t="n"/>
      <c r="K171" s="9" t="n"/>
    </row>
    <row r="172" ht="45" customHeight="1" s="107">
      <c r="A172" s="4" t="n">
        <v>147</v>
      </c>
      <c r="B172" s="9" t="inlineStr">
        <is>
          <t>Transition</t>
        </is>
      </c>
      <c r="C172" s="9" t="inlineStr">
        <is>
          <t>First-Year Reliefs</t>
        </is>
      </c>
      <c r="D172" s="9" t="inlineStr">
        <is>
          <t>Para C4(b)</t>
        </is>
      </c>
      <c r="E172" s="9" t="inlineStr">
        <is>
          <t>In the first year, not required to disclose Scope 3 GHG emissions (including financed emissions for financial activities).</t>
        </is>
      </c>
      <c r="F172" s="9" t="inlineStr">
        <is>
          <t>Relief</t>
        </is>
      </c>
      <c r="G172" s="9" t="n"/>
      <c r="H172" s="9" t="n"/>
      <c r="I172" s="9" t="n"/>
      <c r="J172" s="9" t="n"/>
      <c r="K172" s="9" t="n"/>
    </row>
    <row r="173" ht="45" customHeight="1" s="107">
      <c r="A173" s="4" t="n">
        <v>148</v>
      </c>
      <c r="B173" s="9" t="inlineStr">
        <is>
          <t>Transition</t>
        </is>
      </c>
      <c r="C173" s="9" t="inlineStr">
        <is>
          <t>Comparative Continuation</t>
        </is>
      </c>
      <c r="D173" s="9" t="inlineStr">
        <is>
          <t>Para C5</t>
        </is>
      </c>
      <c r="E173" s="9" t="inlineStr">
        <is>
          <t>If using relief in C4(a) or C4(b), permitted to continue using that relief for comparative information in subsequent reporting periods.</t>
        </is>
      </c>
      <c r="F173" s="9" t="inlineStr">
        <is>
          <t>Relief</t>
        </is>
      </c>
      <c r="G173" s="9" t="n"/>
      <c r="H173" s="9" t="n"/>
      <c r="I173" s="9" t="n"/>
      <c r="J173" s="9" t="n"/>
      <c r="K173" s="9" t="n"/>
    </row>
    <row r="174" ht="45" customHeight="1" s="107">
      <c r="A174" s="4" t="n">
        <v>149</v>
      </c>
      <c r="B174" s="9" t="inlineStr">
        <is>
          <t>Transition</t>
        </is>
      </c>
      <c r="C174" s="9" t="inlineStr">
        <is>
          <t>Amendments Transition</t>
        </is>
      </c>
      <c r="D174" s="9" t="inlineStr">
        <is>
          <t>Para C6</t>
        </is>
      </c>
      <c r="E174" s="9" t="inlineStr">
        <is>
          <t>If previously applied IFRS S2, adjust comparative information for the preceding period when first applying the December 2025 amendments (unless impracticable).</t>
        </is>
      </c>
      <c r="F174" s="9" t="inlineStr">
        <is>
          <t>Mandatory</t>
        </is>
      </c>
      <c r="G174" s="9" t="n"/>
      <c r="H174" s="9" t="n"/>
      <c r="I174" s="9" t="n"/>
      <c r="J174" s="9" t="n"/>
      <c r="K174" s="9" t="n"/>
    </row>
  </sheetData>
  <mergeCells count="23">
    <mergeCell ref="A167:K167"/>
    <mergeCell ref="A143:K143"/>
    <mergeCell ref="A92:K92"/>
    <mergeCell ref="A157:K157"/>
    <mergeCell ref="A148:K148"/>
    <mergeCell ref="A59:K59"/>
    <mergeCell ref="A24:K24"/>
    <mergeCell ref="A36:K36"/>
    <mergeCell ref="A45:K45"/>
    <mergeCell ref="A1:K1"/>
    <mergeCell ref="A118:K118"/>
    <mergeCell ref="A80:K80"/>
    <mergeCell ref="A120:K120"/>
    <mergeCell ref="A12:K12"/>
    <mergeCell ref="A163:K163"/>
    <mergeCell ref="A2:K2"/>
    <mergeCell ref="A33:K33"/>
    <mergeCell ref="A5:K5"/>
    <mergeCell ref="A23:K23"/>
    <mergeCell ref="A144:K144"/>
    <mergeCell ref="A91:K91"/>
    <mergeCell ref="A109:K109"/>
    <mergeCell ref="A161:K161"/>
  </mergeCells>
  <dataValidations count="2">
    <dataValidation sqref="G5:G174" showDropDown="0" showInputMessage="0" showErrorMessage="0" allowBlank="1" errorTitle="Invalid Status" error="Please select a valid status" type="list">
      <formula1>"Not Started,In Progress,Compliant,Partially Compliant,Non-Compliant,Not Applicable"</formula1>
    </dataValidation>
    <dataValidation sqref="H5:H174" showDropDown="0" showInputMessage="0" showErrorMessage="0" allowBlank="1" errorTitle="Invalid Priority" error="Please select a valid priority" type="list">
      <formula1>"High,Medium,Low"</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8"/>
  <sheetViews>
    <sheetView topLeftCell="A10" workbookViewId="0">
      <selection activeCell="A1" sqref="A1:F12"/>
    </sheetView>
  </sheetViews>
  <sheetFormatPr baseColWidth="8" defaultRowHeight="20.4"/>
  <cols>
    <col width="25" customWidth="1" style="162" min="1" max="1"/>
    <col width="14" customWidth="1" style="162" min="2" max="6"/>
    <col width="8.88671875" customWidth="1" style="162" min="7" max="16384"/>
  </cols>
  <sheetData>
    <row r="1" ht="30" customHeight="1" s="107">
      <c r="A1" s="17" t="inlineStr">
        <is>
          <t>IFRS S2 Disclosure Checklist — Summary Dashboard</t>
        </is>
      </c>
    </row>
    <row r="3">
      <c r="A3" s="2" t="inlineStr">
        <is>
          <t>Core Pillar</t>
        </is>
      </c>
      <c r="B3" s="2" t="inlineStr">
        <is>
          <t>Total Items</t>
        </is>
      </c>
      <c r="C3" s="2" t="inlineStr">
        <is>
          <t>Mandatory</t>
        </is>
      </c>
      <c r="D3" s="2" t="inlineStr">
        <is>
          <t>Conditional</t>
        </is>
      </c>
      <c r="E3" s="2" t="inlineStr">
        <is>
          <t>Permitted</t>
        </is>
      </c>
      <c r="F3" s="2" t="inlineStr">
        <is>
          <t>Relief</t>
        </is>
      </c>
    </row>
    <row r="4">
      <c r="A4" s="3" t="inlineStr">
        <is>
          <t>Objective</t>
        </is>
      </c>
      <c r="B4" s="4" t="n">
        <v>2</v>
      </c>
      <c r="C4" s="4" t="n">
        <v>2</v>
      </c>
      <c r="D4" s="4" t="n">
        <v>0</v>
      </c>
      <c r="E4" s="4" t="n">
        <v>0</v>
      </c>
      <c r="F4" s="4" t="n">
        <v>0</v>
      </c>
    </row>
    <row r="5">
      <c r="A5" s="3" t="inlineStr">
        <is>
          <t>Scope</t>
        </is>
      </c>
      <c r="B5" s="4" t="n">
        <v>4</v>
      </c>
      <c r="C5" s="4" t="n">
        <v>4</v>
      </c>
      <c r="D5" s="4" t="n">
        <v>0</v>
      </c>
      <c r="E5" s="4" t="n">
        <v>0</v>
      </c>
      <c r="F5" s="4" t="n">
        <v>0</v>
      </c>
    </row>
    <row r="6">
      <c r="A6" s="3" t="inlineStr">
        <is>
          <t>Governance</t>
        </is>
      </c>
      <c r="B6" s="4" t="n">
        <v>10</v>
      </c>
      <c r="C6" s="4" t="n">
        <v>10</v>
      </c>
      <c r="D6" s="4" t="n">
        <v>0</v>
      </c>
      <c r="E6" s="4" t="n">
        <v>0</v>
      </c>
      <c r="F6" s="4" t="n">
        <v>0</v>
      </c>
    </row>
    <row r="7">
      <c r="A7" s="3" t="inlineStr">
        <is>
          <t>Strategy</t>
        </is>
      </c>
      <c r="B7" s="4" t="n">
        <v>51</v>
      </c>
      <c r="C7" s="4" t="n">
        <v>45</v>
      </c>
      <c r="D7" s="4" t="n">
        <v>5</v>
      </c>
      <c r="E7" s="4" t="n">
        <v>1</v>
      </c>
      <c r="F7" s="4" t="n">
        <v>0</v>
      </c>
    </row>
    <row r="8">
      <c r="A8" s="3" t="inlineStr">
        <is>
          <t>Risk Management</t>
        </is>
      </c>
      <c r="B8" s="4" t="n">
        <v>10</v>
      </c>
      <c r="C8" s="4" t="n">
        <v>10</v>
      </c>
      <c r="D8" s="4" t="n">
        <v>0</v>
      </c>
      <c r="E8" s="4" t="n">
        <v>0</v>
      </c>
      <c r="F8" s="4" t="n">
        <v>0</v>
      </c>
    </row>
    <row r="9">
      <c r="A9" s="3" t="inlineStr">
        <is>
          <t>Metrics &amp; Targets</t>
        </is>
      </c>
      <c r="B9" s="4" t="n">
        <v>47</v>
      </c>
      <c r="C9" s="4" t="n">
        <v>42</v>
      </c>
      <c r="D9" s="4" t="n">
        <v>4</v>
      </c>
      <c r="E9" s="4" t="n">
        <v>1</v>
      </c>
      <c r="F9" s="4" t="n">
        <v>0</v>
      </c>
    </row>
    <row r="10">
      <c r="A10" s="3" t="inlineStr">
        <is>
          <t>Application Guidance</t>
        </is>
      </c>
      <c r="B10" s="4" t="n">
        <v>18</v>
      </c>
      <c r="C10" s="4" t="n">
        <v>14</v>
      </c>
      <c r="D10" s="4" t="n">
        <v>3</v>
      </c>
      <c r="E10" s="4" t="n">
        <v>1</v>
      </c>
      <c r="F10" s="4" t="n">
        <v>0</v>
      </c>
    </row>
    <row r="11">
      <c r="A11" s="3" t="inlineStr">
        <is>
          <t>Transition</t>
        </is>
      </c>
      <c r="B11" s="4" t="n">
        <v>7</v>
      </c>
      <c r="C11" s="4" t="n">
        <v>3</v>
      </c>
      <c r="D11" s="4" t="n">
        <v>0</v>
      </c>
      <c r="E11" s="4" t="n">
        <v>0</v>
      </c>
      <c r="F11" s="4" t="n">
        <v>4</v>
      </c>
    </row>
    <row r="12">
      <c r="A12" s="5" t="inlineStr">
        <is>
          <t>TOTAL</t>
        </is>
      </c>
      <c r="B12" s="6" t="n">
        <v>149</v>
      </c>
      <c r="C12" s="6" t="n">
        <v>130</v>
      </c>
      <c r="D12" s="6" t="n">
        <v>12</v>
      </c>
      <c r="E12" s="6" t="n">
        <v>3</v>
      </c>
      <c r="F12" s="6" t="n">
        <v>4</v>
      </c>
    </row>
    <row r="15">
      <c r="A15" s="193" t="inlineStr">
        <is>
          <t>Requirement Type Legend</t>
        </is>
      </c>
    </row>
    <row r="16">
      <c r="A16" s="8" t="inlineStr">
        <is>
          <t>Mandatory</t>
        </is>
      </c>
      <c r="B16" s="18" t="inlineStr">
        <is>
          <t>Required disclosure under IFRS S2 for all entities within scope.</t>
        </is>
      </c>
    </row>
    <row r="17">
      <c r="A17" s="8" t="inlineStr">
        <is>
          <t>Conditional</t>
        </is>
      </c>
      <c r="B17" s="18" t="inlineStr">
        <is>
          <t>Required only when specific conditions or circumstances apply (e.g., inability to provide quantitative data).</t>
        </is>
      </c>
    </row>
    <row r="18">
      <c r="A18" s="8" t="inlineStr">
        <is>
          <t>Permitted</t>
        </is>
      </c>
      <c r="B18" s="18" t="inlineStr">
        <is>
          <t>Optional disclosure or relief that the entity may choose to apply.</t>
        </is>
      </c>
    </row>
    <row r="19">
      <c r="A19" s="8" t="inlineStr">
        <is>
          <t>Relief</t>
        </is>
      </c>
      <c r="B19" s="18" t="inlineStr">
        <is>
          <t>Transitional relief available during initial application periods.</t>
        </is>
      </c>
    </row>
    <row r="22">
      <c r="A22" s="193" t="inlineStr">
        <is>
          <t>Compliance Status Legend</t>
        </is>
      </c>
    </row>
    <row r="23">
      <c r="A23" s="8" t="inlineStr">
        <is>
          <t>Not Started</t>
        </is>
      </c>
      <c r="B23" s="18" t="inlineStr">
        <is>
          <t>No work has begun on this disclosure requirement.</t>
        </is>
      </c>
    </row>
    <row r="24">
      <c r="A24" s="8" t="inlineStr">
        <is>
          <t>In Progress</t>
        </is>
      </c>
      <c r="B24" s="18" t="inlineStr">
        <is>
          <t>Work is underway but the disclosure is not yet complete.</t>
        </is>
      </c>
    </row>
    <row r="25">
      <c r="A25" s="8" t="inlineStr">
        <is>
          <t>Compliant</t>
        </is>
      </c>
      <c r="B25" s="18" t="inlineStr">
        <is>
          <t>The entity fully meets this disclosure requirement.</t>
        </is>
      </c>
    </row>
    <row r="26">
      <c r="A26" s="8" t="inlineStr">
        <is>
          <t>Partially Compliant</t>
        </is>
      </c>
      <c r="B26" s="18" t="inlineStr">
        <is>
          <t>The entity partially meets this requirement; gaps remain.</t>
        </is>
      </c>
    </row>
    <row r="27">
      <c r="A27" s="8" t="inlineStr">
        <is>
          <t>Non-Compliant</t>
        </is>
      </c>
      <c r="B27" s="18" t="inlineStr">
        <is>
          <t>The entity does not meet this disclosure requirement.</t>
        </is>
      </c>
    </row>
    <row r="28">
      <c r="A28" s="8" t="inlineStr">
        <is>
          <t>Not Applicable</t>
        </is>
      </c>
      <c r="B28" s="18" t="inlineStr">
        <is>
          <t>This requirement does not apply to the entity's circumstances.</t>
        </is>
      </c>
    </row>
  </sheetData>
  <mergeCells count="11">
    <mergeCell ref="B24:F24"/>
    <mergeCell ref="B16:F16"/>
    <mergeCell ref="A1:F1"/>
    <mergeCell ref="B25:F25"/>
    <mergeCell ref="B28:F28"/>
    <mergeCell ref="B19:F19"/>
    <mergeCell ref="B23:F23"/>
    <mergeCell ref="B26:F26"/>
    <mergeCell ref="B17:F17"/>
    <mergeCell ref="B18:F18"/>
    <mergeCell ref="B27:F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B5" sqref="B5"/>
    </sheetView>
  </sheetViews>
  <sheetFormatPr baseColWidth="8" defaultRowHeight="20.4"/>
  <cols>
    <col width="28" customWidth="1" style="162" min="1" max="1"/>
    <col width="80" customWidth="1" style="162" min="2" max="2"/>
    <col width="28" customWidth="1" style="162" min="3" max="3"/>
    <col width="8.88671875" customWidth="1" style="162" min="4" max="16384"/>
  </cols>
  <sheetData>
    <row r="1" ht="26.4" customHeight="1" s="107">
      <c r="A1" s="17" t="inlineStr">
        <is>
          <t>IFRS S2 — Key Defined Terms (Appendix A)</t>
        </is>
      </c>
    </row>
    <row r="3">
      <c r="A3" s="2" t="inlineStr">
        <is>
          <t>Term</t>
        </is>
      </c>
      <c r="B3" s="2" t="inlineStr">
        <is>
          <t>Definition</t>
        </is>
      </c>
      <c r="C3" s="2" t="inlineStr">
        <is>
          <t>Relevance</t>
        </is>
      </c>
    </row>
    <row r="4" ht="59.4" customHeight="1" s="107">
      <c r="A4" s="10" t="inlineStr">
        <is>
          <t>Carbon credit</t>
        </is>
      </c>
      <c r="B4" s="9" t="inlineStr">
        <is>
          <t>An emissions unit issued by a carbon crediting programme representing an emission reduction or removal of greenhouse gases. Uniquely serialised, issued, tracked and cancelled by means of an electronic registry.</t>
        </is>
      </c>
      <c r="C4" s="9" t="inlineStr">
        <is>
          <t>Targets (Para 36(e))</t>
        </is>
      </c>
    </row>
    <row r="5" ht="39.6" customHeight="1" s="107">
      <c r="A5" s="10" t="inlineStr">
        <is>
          <t>Climate resilience</t>
        </is>
      </c>
      <c r="B5" s="9" t="inlineStr">
        <is>
          <t>The capacity of an entity to adjust to climate-related changes, developments or uncertainties. Includes strategic and operational resilience.</t>
        </is>
      </c>
      <c r="C5" s="9" t="inlineStr">
        <is>
          <t>Strategy (Para 22)</t>
        </is>
      </c>
    </row>
    <row r="6" ht="59.4" customHeight="1" s="107">
      <c r="A6" s="10" t="inlineStr">
        <is>
          <t>Climate-related physical risks</t>
        </is>
      </c>
      <c r="B6" s="9" t="inlineStr">
        <is>
          <t>Risks from climate change that can be event-driven (acute) or from longer-term shifts in climatic patterns (chronic). Includes storms, floods, drought, heatwaves, sea level rise, reduced water availability.</t>
        </is>
      </c>
      <c r="C6" s="9" t="inlineStr">
        <is>
          <t>Scope (Para 3(a)(i))</t>
        </is>
      </c>
    </row>
    <row r="7" ht="39.6" customHeight="1" s="107">
      <c r="A7" s="10" t="inlineStr">
        <is>
          <t>Climate-related transition risks</t>
        </is>
      </c>
      <c r="B7" s="9" t="inlineStr">
        <is>
          <t>Risks arising from efforts to transition to a lower-carbon economy, including policy, legal, technological, market and reputational risks.</t>
        </is>
      </c>
      <c r="C7" s="9" t="inlineStr">
        <is>
          <t>Scope (Para 3(a)(ii))</t>
        </is>
      </c>
    </row>
    <row r="8" ht="39.6" customHeight="1" s="107">
      <c r="A8" s="10" t="inlineStr">
        <is>
          <t>Climate-related risks and opportunities</t>
        </is>
      </c>
      <c r="B8" s="9" t="inlineStr">
        <is>
          <t>Potential negative effects (risks) and positive effects (opportunities) of climate change on an entity.</t>
        </is>
      </c>
      <c r="C8" s="9" t="inlineStr">
        <is>
          <t>Throughout</t>
        </is>
      </c>
    </row>
    <row r="9" ht="39.6" customHeight="1" s="107">
      <c r="A9" s="10" t="inlineStr">
        <is>
          <t>Climate-related transition plan</t>
        </is>
      </c>
      <c r="B9" s="9" t="inlineStr">
        <is>
          <t>An aspect of overall strategy laying out targets, actions or resources for transition towards a lower-carbon economy.</t>
        </is>
      </c>
      <c r="C9" s="9" t="inlineStr">
        <is>
          <t>Strategy (Para 14(a)(iv))</t>
        </is>
      </c>
    </row>
    <row r="10" ht="39.6" customHeight="1" s="107">
      <c r="A10" s="10" t="inlineStr">
        <is>
          <t>CO₂ equivalent</t>
        </is>
      </c>
      <c r="B10" s="9" t="inlineStr">
        <is>
          <t>Universal unit of measurement indicating the global warming potential of each greenhouse gas, expressed in terms of one unit of CO₂.</t>
        </is>
      </c>
      <c r="C10" s="9" t="inlineStr">
        <is>
          <t>Metrics (Para 29(a))</t>
        </is>
      </c>
    </row>
    <row r="11" ht="39.6" customHeight="1" s="107">
      <c r="A11" s="10" t="inlineStr">
        <is>
          <t>Financed emissions</t>
        </is>
      </c>
      <c r="B11" s="9" t="inlineStr">
        <is>
          <t>The portion of gross GHG emissions of an investee or counterparty attributed to loans and investments made by an entity. Part of Scope 3 Category 15.</t>
        </is>
      </c>
      <c r="C11" s="9" t="inlineStr">
        <is>
          <t>Metrics (Para 29(a)(vi)(2))</t>
        </is>
      </c>
    </row>
    <row r="12" ht="39.6" customHeight="1" s="107">
      <c r="A12" s="10" t="inlineStr">
        <is>
          <t>Global warming potential</t>
        </is>
      </c>
      <c r="B12" s="9" t="inlineStr">
        <is>
          <t>A factor describing the radiative forcing impact of one unit of a given GHG relative to one unit of CO₂.</t>
        </is>
      </c>
      <c r="C12" s="9" t="inlineStr">
        <is>
          <t>Metrics (Para B20–B22)</t>
        </is>
      </c>
    </row>
    <row r="13">
      <c r="A13" s="10" t="inlineStr">
        <is>
          <t>Greenhouse gases</t>
        </is>
      </c>
      <c r="B13" s="9" t="inlineStr">
        <is>
          <t>Seven gases listed in the Kyoto Protocol: CO₂, CH₄, N₂O, HFCs, NF₃, PFCs, SF₆.</t>
        </is>
      </c>
      <c r="C13" s="9" t="inlineStr">
        <is>
          <t>Metrics (Para 29(a))</t>
        </is>
      </c>
    </row>
    <row r="14" ht="59.4" customHeight="1" s="107">
      <c r="A14" s="10" t="inlineStr">
        <is>
          <t>Internal carbon price</t>
        </is>
      </c>
      <c r="B14" s="9" t="inlineStr">
        <is>
          <t>Price used by an entity to assess financial implications of changes in investment, production and consumption patterns. Includes shadow prices and internal taxes/fees.</t>
        </is>
      </c>
      <c r="C14" s="9" t="inlineStr">
        <is>
          <t>Metrics (Para 29(f))</t>
        </is>
      </c>
    </row>
    <row r="15">
      <c r="A15" s="10" t="inlineStr">
        <is>
          <t>Scope 1 GHG emissions</t>
        </is>
      </c>
      <c r="B15" s="9" t="inlineStr">
        <is>
          <t>Direct GHG emissions from sources owned or controlled by an entity.</t>
        </is>
      </c>
      <c r="C15" s="9" t="inlineStr">
        <is>
          <t>Metrics (Para 29(a)(i)(1))</t>
        </is>
      </c>
    </row>
    <row r="16" ht="39.6" customHeight="1" s="107">
      <c r="A16" s="10" t="inlineStr">
        <is>
          <t>Scope 2 GHG emissions</t>
        </is>
      </c>
      <c r="B16" s="9" t="inlineStr">
        <is>
          <t>Indirect GHG emissions from generation of purchased or acquired electricity, steam, heating or cooling consumed by an entity.</t>
        </is>
      </c>
      <c r="C16" s="9" t="inlineStr">
        <is>
          <t>Metrics (Para 29(a)(i)(2))</t>
        </is>
      </c>
    </row>
    <row r="17" ht="39.6" customHeight="1" s="107">
      <c r="A17" s="10" t="inlineStr">
        <is>
          <t>Scope 3 GHG emissions</t>
        </is>
      </c>
      <c r="B17" s="9" t="inlineStr">
        <is>
          <t>Indirect GHG emissions (not in Scope 2) occurring in the value chain, including both upstream and downstream emissions across 15 categories.</t>
        </is>
      </c>
      <c r="C17" s="9" t="inlineStr">
        <is>
          <t>Metrics (Para 29(a)(i)(3))</t>
        </is>
      </c>
    </row>
    <row r="18" ht="59.4" customHeight="1" s="107">
      <c r="A18" s="10" t="inlineStr">
        <is>
          <t>Value chain</t>
        </is>
      </c>
      <c r="B18" s="9" t="inlineStr">
        <is>
          <t>The full range of interactions, resources and relationships related to a reporting entity's business model and external environment, from conception to end-of-life.</t>
        </is>
      </c>
      <c r="C18" s="9" t="inlineStr">
        <is>
          <t>Throughout</t>
        </is>
      </c>
    </row>
    <row r="19" ht="39.6" customHeight="1" s="107">
      <c r="A19" s="10" t="inlineStr">
        <is>
          <t>Business model</t>
        </is>
      </c>
      <c r="B19" s="9" t="inlineStr">
        <is>
          <t>An entity's system of transforming inputs through activities into outputs and outcomes that aims to fulfil strategic purposes and create value.</t>
        </is>
      </c>
      <c r="C19" s="9" t="inlineStr">
        <is>
          <t>Strategy (Para 13)</t>
        </is>
      </c>
    </row>
    <row r="20" ht="39.6" customHeight="1" s="107">
      <c r="A20" s="10" t="inlineStr">
        <is>
          <t>Disclosure topic</t>
        </is>
      </c>
      <c r="B20" s="9" t="inlineStr">
        <is>
          <t>A specific sustainability-related risk or opportunity based on activities conducted by entities within a particular industry.</t>
        </is>
      </c>
      <c r="C20" s="9" t="inlineStr">
        <is>
          <t>Metrics (Para 32)</t>
        </is>
      </c>
    </row>
    <row r="21">
      <c r="A21" s="10" t="inlineStr">
        <is>
          <t>Primary users</t>
        </is>
      </c>
      <c r="B21" s="9" t="inlineStr">
        <is>
          <t>Existing and potential investors, lenders and other creditors.</t>
        </is>
      </c>
      <c r="C21" s="9" t="inlineStr">
        <is>
          <t>Objective (Para 1)</t>
        </is>
      </c>
    </row>
  </sheetData>
  <mergeCells count="1">
    <mergeCell ref="A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70"/>
  <sheetViews>
    <sheetView workbookViewId="0">
      <pane ySplit="4" topLeftCell="A61" activePane="bottomLeft" state="frozen"/>
      <selection pane="bottomLeft" activeCell="B70" sqref="B70"/>
    </sheetView>
  </sheetViews>
  <sheetFormatPr baseColWidth="8" defaultRowHeight="14.4"/>
  <cols>
    <col width="19.5546875" customWidth="1" style="107" min="1" max="1"/>
    <col width="22.21875" customWidth="1" style="107" min="2" max="2"/>
    <col width="37" customWidth="1" style="107" min="3" max="3"/>
    <col width="51.88671875" customWidth="1" style="107" min="4" max="4"/>
    <col width="13.88671875" customWidth="1" style="107" min="5" max="7"/>
    <col width="25.88671875" customWidth="1" style="107" min="8" max="8"/>
    <col width="16.6640625" customWidth="1" style="107" min="9" max="9"/>
    <col width="42.5546875" customWidth="1" style="107" min="10" max="10"/>
  </cols>
  <sheetData>
    <row r="1" ht="26.4" customHeight="1" s="107">
      <c r="A1" s="32" t="inlineStr">
        <is>
          <t>IFRS S2 — Major Classification Matrix (Core Pillar × Disclosure Area)</t>
        </is>
      </c>
    </row>
    <row r="2" ht="19.8" customHeight="1" s="107">
      <c r="A2" s="33" t="inlineStr">
        <is>
          <t>Auto-generated from the IFRS S2 Disclosure Checklist (149 disclosure items). Each combination is a 'major classification' used for planning, ownership and reporting workstreams.</t>
        </is>
      </c>
      <c r="B2" s="34" t="n"/>
      <c r="C2" s="34" t="n"/>
      <c r="D2" s="34" t="n"/>
      <c r="E2" s="34" t="n"/>
      <c r="F2" s="34" t="n"/>
      <c r="G2" s="34" t="n"/>
      <c r="H2" s="34" t="n"/>
      <c r="I2" s="34" t="n"/>
      <c r="J2" s="34" t="n"/>
    </row>
    <row r="3">
      <c r="A3" s="34" t="n"/>
      <c r="B3" s="34" t="n"/>
      <c r="C3" s="34" t="n"/>
      <c r="D3" s="34" t="n"/>
      <c r="E3" s="34" t="n"/>
      <c r="F3" s="34" t="n"/>
      <c r="G3" s="34" t="n"/>
      <c r="H3" s="34" t="n"/>
      <c r="I3" s="34" t="n"/>
      <c r="J3" s="34" t="n"/>
    </row>
    <row r="4" ht="20.4" customHeight="1" s="107">
      <c r="A4" s="28" t="inlineStr">
        <is>
          <t>#</t>
        </is>
      </c>
      <c r="B4" s="27" t="inlineStr">
        <is>
          <t>Core Pillar</t>
        </is>
      </c>
      <c r="C4" s="27" t="inlineStr">
        <is>
          <t>Disclosure Area</t>
        </is>
      </c>
      <c r="D4" s="27" t="inlineStr">
        <is>
          <t>Major Classification (Pillar » Area)</t>
        </is>
      </c>
      <c r="E4" s="28" t="inlineStr">
        <is>
          <t>Item Count</t>
        </is>
      </c>
      <c r="F4" s="28" t="inlineStr">
        <is>
          <t>Mandatory</t>
        </is>
      </c>
      <c r="G4" s="28" t="inlineStr">
        <is>
          <t>Conditional / Permitted / Relief</t>
        </is>
      </c>
      <c r="H4" s="28" t="inlineStr">
        <is>
          <t>Paragraph Range (IFRS S2)</t>
        </is>
      </c>
      <c r="I4" s="28" t="inlineStr">
        <is>
          <t>Calculation Required?</t>
        </is>
      </c>
      <c r="J4" s="28" t="inlineStr">
        <is>
          <t>Reporting Workstream Owner (suggested)</t>
        </is>
      </c>
    </row>
    <row r="5">
      <c r="A5" s="26" t="n">
        <v>1</v>
      </c>
      <c r="B5" s="26" t="inlineStr">
        <is>
          <t>Objective &amp; Scope</t>
        </is>
      </c>
      <c r="C5" s="26" t="inlineStr">
        <is>
          <t>Purpose</t>
        </is>
      </c>
      <c r="D5" s="26">
        <f>B5&amp;" » "&amp;C5</f>
        <v/>
      </c>
      <c r="E5" s="26" t="n">
        <v>2</v>
      </c>
      <c r="F5" s="26" t="n">
        <v>2</v>
      </c>
      <c r="G5" s="26" t="n">
        <v>0</v>
      </c>
      <c r="H5" s="26" t="inlineStr">
        <is>
          <t>Para 1–2</t>
        </is>
      </c>
      <c r="I5" s="26" t="inlineStr">
        <is>
          <t>No</t>
        </is>
      </c>
      <c r="J5" s="26" t="inlineStr">
        <is>
          <t>Sustainability / Reporting Lead</t>
        </is>
      </c>
    </row>
    <row r="6">
      <c r="A6" s="26" t="n">
        <v>2</v>
      </c>
      <c r="B6" s="26" t="inlineStr">
        <is>
          <t>Objective &amp; Scope</t>
        </is>
      </c>
      <c r="C6" s="26" t="inlineStr">
        <is>
          <t>Applicability</t>
        </is>
      </c>
      <c r="D6" s="26">
        <f>B6&amp;" » "&amp;C6</f>
        <v/>
      </c>
      <c r="E6" s="26" t="n">
        <v>4</v>
      </c>
      <c r="F6" s="26" t="n">
        <v>4</v>
      </c>
      <c r="G6" s="26" t="n">
        <v>0</v>
      </c>
      <c r="H6" s="26" t="inlineStr">
        <is>
          <t>Para 3–4</t>
        </is>
      </c>
      <c r="I6" s="26" t="inlineStr">
        <is>
          <t>No</t>
        </is>
      </c>
      <c r="J6" s="26" t="inlineStr">
        <is>
          <t>Sustainability / Reporting Lead</t>
        </is>
      </c>
    </row>
    <row r="7">
      <c r="A7" s="26" t="n">
        <v>3</v>
      </c>
      <c r="B7" s="26" t="inlineStr">
        <is>
          <t>Governance</t>
        </is>
      </c>
      <c r="C7" s="26" t="inlineStr">
        <is>
          <t>Oversight Body</t>
        </is>
      </c>
      <c r="D7" s="26">
        <f>B7&amp;" » "&amp;C7</f>
        <v/>
      </c>
      <c r="E7" s="26" t="n">
        <v>7</v>
      </c>
      <c r="F7" s="26" t="n">
        <v>7</v>
      </c>
      <c r="G7" s="26" t="n">
        <v>0</v>
      </c>
      <c r="H7" s="26" t="inlineStr">
        <is>
          <t>Para 5–6(a)</t>
        </is>
      </c>
      <c r="I7" s="26" t="inlineStr">
        <is>
          <t>No</t>
        </is>
      </c>
      <c r="J7" s="26" t="inlineStr">
        <is>
          <t>Company Secretary / Board</t>
        </is>
      </c>
    </row>
    <row r="8">
      <c r="A8" s="26" t="n">
        <v>4</v>
      </c>
      <c r="B8" s="26" t="inlineStr">
        <is>
          <t>Governance</t>
        </is>
      </c>
      <c r="C8" s="26" t="inlineStr">
        <is>
          <t>Management Role</t>
        </is>
      </c>
      <c r="D8" s="26">
        <f>B8&amp;" » "&amp;C8</f>
        <v/>
      </c>
      <c r="E8" s="26" t="n">
        <v>2</v>
      </c>
      <c r="F8" s="26" t="n">
        <v>2</v>
      </c>
      <c r="G8" s="26" t="n">
        <v>0</v>
      </c>
      <c r="H8" s="26" t="inlineStr">
        <is>
          <t>Para 6(b)</t>
        </is>
      </c>
      <c r="I8" s="26" t="inlineStr">
        <is>
          <t>No</t>
        </is>
      </c>
      <c r="J8" s="26" t="inlineStr">
        <is>
          <t>CRO / ESG Committee</t>
        </is>
      </c>
    </row>
    <row r="9">
      <c r="A9" s="26" t="n">
        <v>5</v>
      </c>
      <c r="B9" s="26" t="inlineStr">
        <is>
          <t>Governance</t>
        </is>
      </c>
      <c r="C9" s="26" t="inlineStr">
        <is>
          <t>Duplication Avoidance</t>
        </is>
      </c>
      <c r="D9" s="26">
        <f>B9&amp;" » "&amp;C9</f>
        <v/>
      </c>
      <c r="E9" s="26" t="n">
        <v>1</v>
      </c>
      <c r="F9" s="26" t="n">
        <v>1</v>
      </c>
      <c r="G9" s="26" t="n">
        <v>0</v>
      </c>
      <c r="H9" s="26" t="inlineStr">
        <is>
          <t>Para 7</t>
        </is>
      </c>
      <c r="I9" s="26" t="inlineStr">
        <is>
          <t>No</t>
        </is>
      </c>
      <c r="J9" s="26" t="inlineStr">
        <is>
          <t>Reporting Lead</t>
        </is>
      </c>
    </row>
    <row r="10">
      <c r="A10" s="26" t="n">
        <v>6</v>
      </c>
      <c r="B10" s="26" t="inlineStr">
        <is>
          <t>Strategy</t>
        </is>
      </c>
      <c r="C10" s="26" t="inlineStr">
        <is>
          <t>Risks &amp; Opportunities</t>
        </is>
      </c>
      <c r="D10" s="26">
        <f>B10&amp;" » "&amp;C10</f>
        <v/>
      </c>
      <c r="E10" s="26" t="n">
        <v>8</v>
      </c>
      <c r="F10" s="26" t="n">
        <v>8</v>
      </c>
      <c r="G10" s="26" t="n">
        <v>0</v>
      </c>
      <c r="H10" s="26" t="inlineStr">
        <is>
          <t>Para 8–12</t>
        </is>
      </c>
      <c r="I10" s="26" t="inlineStr">
        <is>
          <t>Partial</t>
        </is>
      </c>
      <c r="J10" s="26" t="inlineStr">
        <is>
          <t>Strategy / ESG Lead</t>
        </is>
      </c>
    </row>
    <row r="11">
      <c r="A11" s="26" t="n">
        <v>7</v>
      </c>
      <c r="B11" s="26" t="inlineStr">
        <is>
          <t>Strategy</t>
        </is>
      </c>
      <c r="C11" s="26" t="inlineStr">
        <is>
          <t>Business Model &amp; Value Chain</t>
        </is>
      </c>
      <c r="D11" s="26">
        <f>B11&amp;" » "&amp;C11</f>
        <v/>
      </c>
      <c r="E11" s="26" t="n">
        <v>2</v>
      </c>
      <c r="F11" s="26" t="n">
        <v>2</v>
      </c>
      <c r="G11" s="26" t="n">
        <v>0</v>
      </c>
      <c r="H11" s="26" t="inlineStr">
        <is>
          <t>Para 13</t>
        </is>
      </c>
      <c r="I11" s="26" t="inlineStr">
        <is>
          <t>No</t>
        </is>
      </c>
      <c r="J11" s="26" t="inlineStr">
        <is>
          <t>Strategy / Procurement</t>
        </is>
      </c>
    </row>
    <row r="12">
      <c r="A12" s="26" t="n">
        <v>8</v>
      </c>
      <c r="B12" s="26" t="inlineStr">
        <is>
          <t>Strategy</t>
        </is>
      </c>
      <c r="C12" s="26" t="inlineStr">
        <is>
          <t>Strategy &amp; Decision-Making</t>
        </is>
      </c>
      <c r="D12" s="26">
        <f>B12&amp;" » "&amp;C12</f>
        <v/>
      </c>
      <c r="E12" s="26" t="n">
        <v>8</v>
      </c>
      <c r="F12" s="26" t="n">
        <v>8</v>
      </c>
      <c r="G12" s="26" t="n">
        <v>0</v>
      </c>
      <c r="H12" s="26" t="inlineStr">
        <is>
          <t>Para 14</t>
        </is>
      </c>
      <c r="I12" s="26" t="inlineStr">
        <is>
          <t>Partial</t>
        </is>
      </c>
      <c r="J12" s="26" t="inlineStr">
        <is>
          <t>Strategy / Finance</t>
        </is>
      </c>
    </row>
    <row r="13">
      <c r="A13" s="26" t="n">
        <v>9</v>
      </c>
      <c r="B13" s="26" t="inlineStr">
        <is>
          <t>Strategy</t>
        </is>
      </c>
      <c r="C13" s="26" t="inlineStr">
        <is>
          <t>Financial Effects</t>
        </is>
      </c>
      <c r="D13" s="26">
        <f>B13&amp;" » "&amp;C13</f>
        <v/>
      </c>
      <c r="E13" s="26" t="n">
        <v>13</v>
      </c>
      <c r="F13" s="26" t="n">
        <v>7</v>
      </c>
      <c r="G13" s="26" t="n">
        <v>6</v>
      </c>
      <c r="H13" s="26" t="inlineStr">
        <is>
          <t>Para 15–21</t>
        </is>
      </c>
      <c r="I13" s="26" t="inlineStr">
        <is>
          <t>Yes</t>
        </is>
      </c>
      <c r="J13" s="26" t="inlineStr">
        <is>
          <t>CFO / FP&amp;A</t>
        </is>
      </c>
    </row>
    <row r="14">
      <c r="A14" s="26" t="n">
        <v>10</v>
      </c>
      <c r="B14" s="26" t="inlineStr">
        <is>
          <t>Strategy</t>
        </is>
      </c>
      <c r="C14" s="26" t="inlineStr">
        <is>
          <t>Climate Resilience</t>
        </is>
      </c>
      <c r="D14" s="26">
        <f>B14&amp;" » "&amp;C14</f>
        <v/>
      </c>
      <c r="E14" s="26" t="n">
        <v>19</v>
      </c>
      <c r="F14" s="26" t="n">
        <v>19</v>
      </c>
      <c r="G14" s="26" t="n">
        <v>0</v>
      </c>
      <c r="H14" s="26" t="inlineStr">
        <is>
          <t>Para 22</t>
        </is>
      </c>
      <c r="I14" s="26" t="inlineStr">
        <is>
          <t>Yes</t>
        </is>
      </c>
      <c r="J14" s="26" t="inlineStr">
        <is>
          <t>Risk / Strategy</t>
        </is>
      </c>
    </row>
    <row r="15">
      <c r="A15" s="26" t="n">
        <v>11</v>
      </c>
      <c r="B15" s="26" t="inlineStr">
        <is>
          <t>Strategy</t>
        </is>
      </c>
      <c r="C15" s="26" t="inlineStr">
        <is>
          <t>Industry Metrics (Reference)</t>
        </is>
      </c>
      <c r="D15" s="26">
        <f>B15&amp;" » "&amp;C15</f>
        <v/>
      </c>
      <c r="E15" s="26" t="n">
        <v>1</v>
      </c>
      <c r="F15" s="26" t="n">
        <v>1</v>
      </c>
      <c r="G15" s="26" t="n">
        <v>0</v>
      </c>
      <c r="H15" s="26" t="inlineStr">
        <is>
          <t>Para 23</t>
        </is>
      </c>
      <c r="I15" s="26" t="inlineStr">
        <is>
          <t>No</t>
        </is>
      </c>
      <c r="J15" s="26" t="inlineStr">
        <is>
          <t>Industry SME</t>
        </is>
      </c>
    </row>
    <row r="16">
      <c r="A16" s="26" t="n">
        <v>12</v>
      </c>
      <c r="B16" s="26" t="inlineStr">
        <is>
          <t>Risk Management</t>
        </is>
      </c>
      <c r="C16" s="26" t="inlineStr">
        <is>
          <t>Objective</t>
        </is>
      </c>
      <c r="D16" s="26">
        <f>B16&amp;" » "&amp;C16</f>
        <v/>
      </c>
      <c r="E16" s="26" t="n">
        <v>1</v>
      </c>
      <c r="F16" s="26" t="n">
        <v>1</v>
      </c>
      <c r="G16" s="26" t="n">
        <v>0</v>
      </c>
      <c r="H16" s="26" t="inlineStr">
        <is>
          <t>Para 24</t>
        </is>
      </c>
      <c r="I16" s="26" t="inlineStr">
        <is>
          <t>No</t>
        </is>
      </c>
      <c r="J16" s="26" t="inlineStr">
        <is>
          <t>CRO</t>
        </is>
      </c>
    </row>
    <row r="17">
      <c r="A17" s="26" t="n">
        <v>13</v>
      </c>
      <c r="B17" s="26" t="inlineStr">
        <is>
          <t>Risk Management</t>
        </is>
      </c>
      <c r="C17" s="26" t="inlineStr">
        <is>
          <t>Climate-related Risks</t>
        </is>
      </c>
      <c r="D17" s="26">
        <f>B17&amp;" » "&amp;C17</f>
        <v/>
      </c>
      <c r="E17" s="26" t="n">
        <v>6</v>
      </c>
      <c r="F17" s="26" t="n">
        <v>6</v>
      </c>
      <c r="G17" s="26" t="n">
        <v>0</v>
      </c>
      <c r="H17" s="26" t="inlineStr">
        <is>
          <t>Para 25(a)</t>
        </is>
      </c>
      <c r="I17" s="26" t="inlineStr">
        <is>
          <t>No</t>
        </is>
      </c>
      <c r="J17" s="26" t="inlineStr">
        <is>
          <t>CRO / ERM Team</t>
        </is>
      </c>
    </row>
    <row r="18">
      <c r="A18" s="26" t="n">
        <v>14</v>
      </c>
      <c r="B18" s="26" t="inlineStr">
        <is>
          <t>Risk Management</t>
        </is>
      </c>
      <c r="C18" s="26" t="inlineStr">
        <is>
          <t>Climate-related Opportunities</t>
        </is>
      </c>
      <c r="D18" s="26">
        <f>B18&amp;" » "&amp;C18</f>
        <v/>
      </c>
      <c r="E18" s="26" t="n">
        <v>1</v>
      </c>
      <c r="F18" s="26" t="n">
        <v>1</v>
      </c>
      <c r="G18" s="26" t="n">
        <v>0</v>
      </c>
      <c r="H18" s="26" t="inlineStr">
        <is>
          <t>Para 25(b)</t>
        </is>
      </c>
      <c r="I18" s="26" t="inlineStr">
        <is>
          <t>No</t>
        </is>
      </c>
      <c r="J18" s="26" t="inlineStr">
        <is>
          <t>Strategy</t>
        </is>
      </c>
    </row>
    <row r="19">
      <c r="A19" s="26" t="n">
        <v>15</v>
      </c>
      <c r="B19" s="26" t="inlineStr">
        <is>
          <t>Risk Management</t>
        </is>
      </c>
      <c r="C19" s="26" t="inlineStr">
        <is>
          <t>Integration</t>
        </is>
      </c>
      <c r="D19" s="26">
        <f>B19&amp;" » "&amp;C19</f>
        <v/>
      </c>
      <c r="E19" s="26" t="n">
        <v>1</v>
      </c>
      <c r="F19" s="26" t="n">
        <v>1</v>
      </c>
      <c r="G19" s="26" t="n">
        <v>0</v>
      </c>
      <c r="H19" s="26" t="inlineStr">
        <is>
          <t>Para 25(c)</t>
        </is>
      </c>
      <c r="I19" s="26" t="inlineStr">
        <is>
          <t>No</t>
        </is>
      </c>
      <c r="J19" s="26" t="inlineStr">
        <is>
          <t>CRO</t>
        </is>
      </c>
    </row>
    <row r="20">
      <c r="A20" s="26" t="n">
        <v>16</v>
      </c>
      <c r="B20" s="26" t="inlineStr">
        <is>
          <t>Risk Management</t>
        </is>
      </c>
      <c r="C20" s="26" t="inlineStr">
        <is>
          <t>Duplication Avoidance</t>
        </is>
      </c>
      <c r="D20" s="26">
        <f>B20&amp;" » "&amp;C20</f>
        <v/>
      </c>
      <c r="E20" s="26" t="n">
        <v>1</v>
      </c>
      <c r="F20" s="26" t="n">
        <v>1</v>
      </c>
      <c r="G20" s="26" t="n">
        <v>0</v>
      </c>
      <c r="H20" s="26" t="inlineStr">
        <is>
          <t>Para 26</t>
        </is>
      </c>
      <c r="I20" s="26" t="inlineStr">
        <is>
          <t>No</t>
        </is>
      </c>
      <c r="J20" s="26" t="inlineStr">
        <is>
          <t>Reporting Lead</t>
        </is>
      </c>
    </row>
    <row r="21">
      <c r="A21" s="26" t="n">
        <v>17</v>
      </c>
      <c r="B21" s="26" t="inlineStr">
        <is>
          <t>Metrics &amp; Targets</t>
        </is>
      </c>
      <c r="C21" s="26" t="inlineStr">
        <is>
          <t>GHG Emissions — Scope 1</t>
        </is>
      </c>
      <c r="D21" s="26">
        <f>B21&amp;" » "&amp;C21</f>
        <v/>
      </c>
      <c r="E21" s="26" t="n">
        <v>1</v>
      </c>
      <c r="F21" s="26" t="n">
        <v>1</v>
      </c>
      <c r="G21" s="26" t="n">
        <v>0</v>
      </c>
      <c r="H21" s="26" t="inlineStr">
        <is>
          <t>Para 29(a)(i)(1)</t>
        </is>
      </c>
      <c r="I21" s="26" t="inlineStr">
        <is>
          <t>Yes</t>
        </is>
      </c>
      <c r="J21" s="26" t="inlineStr">
        <is>
          <t>EHS / Sustainability</t>
        </is>
      </c>
    </row>
    <row r="22">
      <c r="A22" s="26" t="n">
        <v>18</v>
      </c>
      <c r="B22" s="26" t="inlineStr">
        <is>
          <t>Metrics &amp; Targets</t>
        </is>
      </c>
      <c r="C22" s="26" t="inlineStr">
        <is>
          <t>GHG Emissions — Scope 2</t>
        </is>
      </c>
      <c r="D22" s="26">
        <f>B22&amp;" » "&amp;C22</f>
        <v/>
      </c>
      <c r="E22" s="26" t="n">
        <v>1</v>
      </c>
      <c r="F22" s="26" t="n">
        <v>1</v>
      </c>
      <c r="G22" s="26" t="n">
        <v>0</v>
      </c>
      <c r="H22" s="26" t="inlineStr">
        <is>
          <t>Para 29(a)(i)(2)</t>
        </is>
      </c>
      <c r="I22" s="26" t="inlineStr">
        <is>
          <t>Yes</t>
        </is>
      </c>
      <c r="J22" s="26" t="inlineStr">
        <is>
          <t>EHS / Sustainability</t>
        </is>
      </c>
    </row>
    <row r="23">
      <c r="A23" s="26" t="n">
        <v>19</v>
      </c>
      <c r="B23" s="26" t="inlineStr">
        <is>
          <t>Metrics &amp; Targets</t>
        </is>
      </c>
      <c r="C23" s="26" t="inlineStr">
        <is>
          <t>GHG Emissions — Scope 3</t>
        </is>
      </c>
      <c r="D23" s="26">
        <f>B23&amp;" » "&amp;C23</f>
        <v/>
      </c>
      <c r="E23" s="26" t="n">
        <v>1</v>
      </c>
      <c r="F23" s="26" t="n">
        <v>1</v>
      </c>
      <c r="G23" s="26" t="n">
        <v>0</v>
      </c>
      <c r="H23" s="26" t="inlineStr">
        <is>
          <t>Para 29(a)(i)(3)</t>
        </is>
      </c>
      <c r="I23" s="26" t="inlineStr">
        <is>
          <t>Yes</t>
        </is>
      </c>
      <c r="J23" s="26" t="inlineStr">
        <is>
          <t>Procurement / Sustainability</t>
        </is>
      </c>
    </row>
    <row r="24">
      <c r="A24" s="26" t="n">
        <v>20</v>
      </c>
      <c r="B24" s="26" t="inlineStr">
        <is>
          <t>Metrics &amp; Targets</t>
        </is>
      </c>
      <c r="C24" s="26" t="inlineStr">
        <is>
          <t>GHG Measurement</t>
        </is>
      </c>
      <c r="D24" s="26">
        <f>B24&amp;" » "&amp;C24</f>
        <v/>
      </c>
      <c r="E24" s="26" t="n">
        <v>4</v>
      </c>
      <c r="F24" s="26" t="n">
        <v>4</v>
      </c>
      <c r="G24" s="26" t="n">
        <v>0</v>
      </c>
      <c r="H24" s="26" t="inlineStr">
        <is>
          <t>Para 29(a)(ii)–(iii)</t>
        </is>
      </c>
      <c r="I24" s="26" t="inlineStr">
        <is>
          <t>Yes</t>
        </is>
      </c>
      <c r="J24" s="26" t="inlineStr">
        <is>
          <t>Sustainability</t>
        </is>
      </c>
    </row>
    <row r="25">
      <c r="A25" s="26" t="n">
        <v>21</v>
      </c>
      <c r="B25" s="26" t="inlineStr">
        <is>
          <t>Metrics &amp; Targets</t>
        </is>
      </c>
      <c r="C25" s="26" t="inlineStr">
        <is>
          <t>GHG Disaggregation</t>
        </is>
      </c>
      <c r="D25" s="26">
        <f>B25&amp;" » "&amp;C25</f>
        <v/>
      </c>
      <c r="E25" s="26" t="n">
        <v>2</v>
      </c>
      <c r="F25" s="26" t="n">
        <v>2</v>
      </c>
      <c r="G25" s="26" t="n">
        <v>0</v>
      </c>
      <c r="H25" s="26" t="inlineStr">
        <is>
          <t>Para 29(a)(iv)</t>
        </is>
      </c>
      <c r="I25" s="26" t="inlineStr">
        <is>
          <t>Yes</t>
        </is>
      </c>
      <c r="J25" s="26" t="inlineStr">
        <is>
          <t>Sustainability / Group Finance</t>
        </is>
      </c>
    </row>
    <row r="26">
      <c r="A26" s="26" t="n">
        <v>22</v>
      </c>
      <c r="B26" s="26" t="inlineStr">
        <is>
          <t>Metrics &amp; Targets</t>
        </is>
      </c>
      <c r="C26" s="26" t="inlineStr">
        <is>
          <t>Scope 2 Details</t>
        </is>
      </c>
      <c r="D26" s="26">
        <f>B26&amp;" » "&amp;C26</f>
        <v/>
      </c>
      <c r="E26" s="26" t="n">
        <v>1</v>
      </c>
      <c r="F26" s="26" t="n">
        <v>1</v>
      </c>
      <c r="G26" s="26" t="n">
        <v>0</v>
      </c>
      <c r="H26" s="26" t="inlineStr">
        <is>
          <t>Para 29(a)(v)</t>
        </is>
      </c>
      <c r="I26" s="26" t="inlineStr">
        <is>
          <t>Yes</t>
        </is>
      </c>
      <c r="J26" s="26" t="inlineStr">
        <is>
          <t>Energy / Sustainability</t>
        </is>
      </c>
    </row>
    <row r="27">
      <c r="A27" s="26" t="n">
        <v>23</v>
      </c>
      <c r="B27" s="26" t="inlineStr">
        <is>
          <t>Metrics &amp; Targets</t>
        </is>
      </c>
      <c r="C27" s="26" t="inlineStr">
        <is>
          <t>Scope 3 Categories</t>
        </is>
      </c>
      <c r="D27" s="26">
        <f>B27&amp;" » "&amp;C27</f>
        <v/>
      </c>
      <c r="E27" s="26" t="n">
        <v>1</v>
      </c>
      <c r="F27" s="26" t="n">
        <v>1</v>
      </c>
      <c r="G27" s="26" t="n">
        <v>0</v>
      </c>
      <c r="H27" s="26" t="inlineStr">
        <is>
          <t>Para 29(a)(vi)(1)</t>
        </is>
      </c>
      <c r="I27" s="26" t="inlineStr">
        <is>
          <t>Yes</t>
        </is>
      </c>
      <c r="J27" s="26" t="inlineStr">
        <is>
          <t>Procurement / Sustainability</t>
        </is>
      </c>
    </row>
    <row r="28">
      <c r="A28" s="26" t="n">
        <v>24</v>
      </c>
      <c r="B28" s="26" t="inlineStr">
        <is>
          <t>Metrics &amp; Targets</t>
        </is>
      </c>
      <c r="C28" s="26" t="inlineStr">
        <is>
          <t>Financed Emissions</t>
        </is>
      </c>
      <c r="D28" s="26">
        <f>B28&amp;" » "&amp;C28</f>
        <v/>
      </c>
      <c r="E28" s="26" t="n">
        <v>1</v>
      </c>
      <c r="F28" s="26" t="n">
        <v>0</v>
      </c>
      <c r="G28" s="26" t="n">
        <v>1</v>
      </c>
      <c r="H28" s="26" t="inlineStr">
        <is>
          <t>Para 29(a)(vi)(2)</t>
        </is>
      </c>
      <c r="I28" s="26" t="inlineStr">
        <is>
          <t>Yes</t>
        </is>
      </c>
      <c r="J28" s="26" t="inlineStr">
        <is>
          <t>FI Risk / Sustainable Finance</t>
        </is>
      </c>
    </row>
    <row r="29">
      <c r="A29" s="26" t="n">
        <v>25</v>
      </c>
      <c r="B29" s="26" t="inlineStr">
        <is>
          <t>Metrics &amp; Targets</t>
        </is>
      </c>
      <c r="C29" s="26" t="inlineStr">
        <is>
          <t>Scope 3 Cat. 15 Limitation</t>
        </is>
      </c>
      <c r="D29" s="26">
        <f>B29&amp;" » "&amp;C29</f>
        <v/>
      </c>
      <c r="E29" s="26" t="n">
        <v>4</v>
      </c>
      <c r="F29" s="26" t="n">
        <v>0</v>
      </c>
      <c r="G29" s="26" t="n">
        <v>4</v>
      </c>
      <c r="H29" s="26" t="inlineStr">
        <is>
          <t>Para 29A–29C</t>
        </is>
      </c>
      <c r="I29" s="26" t="inlineStr">
        <is>
          <t>Yes</t>
        </is>
      </c>
      <c r="J29" s="26" t="inlineStr">
        <is>
          <t>FI Risk</t>
        </is>
      </c>
    </row>
    <row r="30">
      <c r="A30" s="26" t="n">
        <v>26</v>
      </c>
      <c r="B30" s="26" t="inlineStr">
        <is>
          <t>Metrics &amp; Targets</t>
        </is>
      </c>
      <c r="C30" s="26" t="inlineStr">
        <is>
          <t>Transition Risks</t>
        </is>
      </c>
      <c r="D30" s="26">
        <f>B30&amp;" » "&amp;C30</f>
        <v/>
      </c>
      <c r="E30" s="26" t="n">
        <v>1</v>
      </c>
      <c r="F30" s="26" t="n">
        <v>1</v>
      </c>
      <c r="G30" s="26" t="n">
        <v>0</v>
      </c>
      <c r="H30" s="26" t="inlineStr">
        <is>
          <t>Para 29(b)</t>
        </is>
      </c>
      <c r="I30" s="26" t="inlineStr">
        <is>
          <t>Yes</t>
        </is>
      </c>
      <c r="J30" s="26" t="inlineStr">
        <is>
          <t>CFO / Risk</t>
        </is>
      </c>
    </row>
    <row r="31">
      <c r="A31" s="26" t="n">
        <v>27</v>
      </c>
      <c r="B31" s="26" t="inlineStr">
        <is>
          <t>Metrics &amp; Targets</t>
        </is>
      </c>
      <c r="C31" s="26" t="inlineStr">
        <is>
          <t>Physical Risks</t>
        </is>
      </c>
      <c r="D31" s="26">
        <f>B31&amp;" » "&amp;C31</f>
        <v/>
      </c>
      <c r="E31" s="26" t="n">
        <v>1</v>
      </c>
      <c r="F31" s="26" t="n">
        <v>1</v>
      </c>
      <c r="G31" s="26" t="n">
        <v>0</v>
      </c>
      <c r="H31" s="26" t="inlineStr">
        <is>
          <t>Para 29(c)</t>
        </is>
      </c>
      <c r="I31" s="26" t="inlineStr">
        <is>
          <t>Yes</t>
        </is>
      </c>
      <c r="J31" s="26" t="inlineStr">
        <is>
          <t>Risk / Insurance</t>
        </is>
      </c>
    </row>
    <row r="32">
      <c r="A32" s="26" t="n">
        <v>28</v>
      </c>
      <c r="B32" s="26" t="inlineStr">
        <is>
          <t>Metrics &amp; Targets</t>
        </is>
      </c>
      <c r="C32" s="26" t="inlineStr">
        <is>
          <t>Opportunities</t>
        </is>
      </c>
      <c r="D32" s="26">
        <f>B32&amp;" » "&amp;C32</f>
        <v/>
      </c>
      <c r="E32" s="26" t="n">
        <v>1</v>
      </c>
      <c r="F32" s="26" t="n">
        <v>1</v>
      </c>
      <c r="G32" s="26" t="n">
        <v>0</v>
      </c>
      <c r="H32" s="26" t="inlineStr">
        <is>
          <t>Para 29(d)</t>
        </is>
      </c>
      <c r="I32" s="26" t="inlineStr">
        <is>
          <t>Yes</t>
        </is>
      </c>
      <c r="J32" s="26" t="inlineStr">
        <is>
          <t>Strategy / Finance</t>
        </is>
      </c>
    </row>
    <row r="33">
      <c r="A33" s="26" t="n">
        <v>29</v>
      </c>
      <c r="B33" s="26" t="inlineStr">
        <is>
          <t>Metrics &amp; Targets</t>
        </is>
      </c>
      <c r="C33" s="26" t="inlineStr">
        <is>
          <t>Capital Deployment</t>
        </is>
      </c>
      <c r="D33" s="26">
        <f>B33&amp;" » "&amp;C33</f>
        <v/>
      </c>
      <c r="E33" s="26" t="n">
        <v>1</v>
      </c>
      <c r="F33" s="26" t="n">
        <v>1</v>
      </c>
      <c r="G33" s="26" t="n">
        <v>0</v>
      </c>
      <c r="H33" s="26" t="inlineStr">
        <is>
          <t>Para 29(e)</t>
        </is>
      </c>
      <c r="I33" s="26" t="inlineStr">
        <is>
          <t>Yes</t>
        </is>
      </c>
      <c r="J33" s="26" t="inlineStr">
        <is>
          <t>CFO / FP&amp;A</t>
        </is>
      </c>
    </row>
    <row r="34">
      <c r="A34" s="26" t="n">
        <v>30</v>
      </c>
      <c r="B34" s="26" t="inlineStr">
        <is>
          <t>Metrics &amp; Targets</t>
        </is>
      </c>
      <c r="C34" s="26" t="inlineStr">
        <is>
          <t>Internal Carbon Prices</t>
        </is>
      </c>
      <c r="D34" s="26">
        <f>B34&amp;" » "&amp;C34</f>
        <v/>
      </c>
      <c r="E34" s="26" t="n">
        <v>2</v>
      </c>
      <c r="F34" s="26" t="n">
        <v>2</v>
      </c>
      <c r="G34" s="26" t="n">
        <v>0</v>
      </c>
      <c r="H34" s="26" t="inlineStr">
        <is>
          <t>Para 29(f)</t>
        </is>
      </c>
      <c r="I34" s="26" t="inlineStr">
        <is>
          <t>Yes</t>
        </is>
      </c>
      <c r="J34" s="26" t="inlineStr">
        <is>
          <t>Finance / Strategy</t>
        </is>
      </c>
    </row>
    <row r="35">
      <c r="A35" s="26" t="n">
        <v>31</v>
      </c>
      <c r="B35" s="26" t="inlineStr">
        <is>
          <t>Metrics &amp; Targets</t>
        </is>
      </c>
      <c r="C35" s="26" t="inlineStr">
        <is>
          <t>Remuneration</t>
        </is>
      </c>
      <c r="D35" s="26">
        <f>B35&amp;" » "&amp;C35</f>
        <v/>
      </c>
      <c r="E35" s="26" t="n">
        <v>2</v>
      </c>
      <c r="F35" s="26" t="n">
        <v>2</v>
      </c>
      <c r="G35" s="26" t="n">
        <v>0</v>
      </c>
      <c r="H35" s="26" t="inlineStr">
        <is>
          <t>Para 29(g)</t>
        </is>
      </c>
      <c r="I35" s="26" t="inlineStr">
        <is>
          <t>Partial</t>
        </is>
      </c>
      <c r="J35" s="26" t="inlineStr">
        <is>
          <t>HR / RemCo</t>
        </is>
      </c>
    </row>
    <row r="36">
      <c r="A36" s="26" t="n">
        <v>32</v>
      </c>
      <c r="B36" s="26" t="inlineStr">
        <is>
          <t>Metrics &amp; Targets</t>
        </is>
      </c>
      <c r="C36" s="26" t="inlineStr">
        <is>
          <t>Industry-Based Metrics</t>
        </is>
      </c>
      <c r="D36" s="26">
        <f>B36&amp;" » "&amp;C36</f>
        <v/>
      </c>
      <c r="E36" s="26" t="n">
        <v>1</v>
      </c>
      <c r="F36" s="26" t="n">
        <v>1</v>
      </c>
      <c r="G36" s="26" t="n">
        <v>0</v>
      </c>
      <c r="H36" s="26" t="inlineStr">
        <is>
          <t>Para 32</t>
        </is>
      </c>
      <c r="I36" s="26" t="inlineStr">
        <is>
          <t>Yes</t>
        </is>
      </c>
      <c r="J36" s="26" t="inlineStr">
        <is>
          <t>Industry SME</t>
        </is>
      </c>
    </row>
    <row r="37">
      <c r="A37" s="26" t="n">
        <v>33</v>
      </c>
      <c r="B37" s="26" t="inlineStr">
        <is>
          <t>Metrics &amp; Targets</t>
        </is>
      </c>
      <c r="C37" s="26" t="inlineStr">
        <is>
          <t>Target Characteristics</t>
        </is>
      </c>
      <c r="D37" s="26">
        <f>B37&amp;" » "&amp;C37</f>
        <v/>
      </c>
      <c r="E37" s="26" t="n">
        <v>8</v>
      </c>
      <c r="F37" s="26" t="n">
        <v>8</v>
      </c>
      <c r="G37" s="26" t="n">
        <v>0</v>
      </c>
      <c r="H37" s="26" t="inlineStr">
        <is>
          <t>Para 33</t>
        </is>
      </c>
      <c r="I37" s="26" t="inlineStr">
        <is>
          <t>Yes</t>
        </is>
      </c>
      <c r="J37" s="26" t="inlineStr">
        <is>
          <t>Sustainability / Strategy</t>
        </is>
      </c>
    </row>
    <row r="38">
      <c r="A38" s="26" t="n">
        <v>34</v>
      </c>
      <c r="B38" s="26" t="inlineStr">
        <is>
          <t>Metrics &amp; Targets</t>
        </is>
      </c>
      <c r="C38" s="26" t="inlineStr">
        <is>
          <t>Target Review &amp; Monitoring</t>
        </is>
      </c>
      <c r="D38" s="26">
        <f>B38&amp;" » "&amp;C38</f>
        <v/>
      </c>
      <c r="E38" s="26" t="n">
        <v>4</v>
      </c>
      <c r="F38" s="26" t="n">
        <v>4</v>
      </c>
      <c r="G38" s="26" t="n">
        <v>0</v>
      </c>
      <c r="H38" s="26" t="inlineStr">
        <is>
          <t>Para 34</t>
        </is>
      </c>
      <c r="I38" s="26" t="inlineStr">
        <is>
          <t>No</t>
        </is>
      </c>
      <c r="J38" s="26" t="inlineStr">
        <is>
          <t>Sustainability / Internal Audit</t>
        </is>
      </c>
    </row>
    <row r="39">
      <c r="A39" s="26" t="n">
        <v>35</v>
      </c>
      <c r="B39" s="26" t="inlineStr">
        <is>
          <t>Metrics &amp; Targets</t>
        </is>
      </c>
      <c r="C39" s="26" t="inlineStr">
        <is>
          <t>Target Performance</t>
        </is>
      </c>
      <c r="D39" s="26">
        <f>B39&amp;" » "&amp;C39</f>
        <v/>
      </c>
      <c r="E39" s="26" t="n">
        <v>1</v>
      </c>
      <c r="F39" s="26" t="n">
        <v>1</v>
      </c>
      <c r="G39" s="26" t="n">
        <v>0</v>
      </c>
      <c r="H39" s="26" t="inlineStr">
        <is>
          <t>Para 35</t>
        </is>
      </c>
      <c r="I39" s="26" t="inlineStr">
        <is>
          <t>Yes</t>
        </is>
      </c>
      <c r="J39" s="26" t="inlineStr">
        <is>
          <t>Sustainability</t>
        </is>
      </c>
    </row>
    <row r="40">
      <c r="A40" s="26" t="n">
        <v>36</v>
      </c>
      <c r="B40" s="26" t="inlineStr">
        <is>
          <t>Metrics &amp; Targets</t>
        </is>
      </c>
      <c r="C40" s="26" t="inlineStr">
        <is>
          <t>GHG Target Specifics</t>
        </is>
      </c>
      <c r="D40" s="26">
        <f>B40&amp;" » "&amp;C40</f>
        <v/>
      </c>
      <c r="E40" s="26" t="n">
        <v>8</v>
      </c>
      <c r="F40" s="26" t="n">
        <v>8</v>
      </c>
      <c r="G40" s="26" t="n">
        <v>0</v>
      </c>
      <c r="H40" s="26" t="inlineStr">
        <is>
          <t>Para 36</t>
        </is>
      </c>
      <c r="I40" s="26" t="inlineStr">
        <is>
          <t>Yes</t>
        </is>
      </c>
      <c r="J40" s="26" t="inlineStr">
        <is>
          <t>Sustainability</t>
        </is>
      </c>
    </row>
    <row r="41">
      <c r="A41" s="26" t="n">
        <v>37</v>
      </c>
      <c r="B41" s="26" t="inlineStr">
        <is>
          <t>Metrics &amp; Targets</t>
        </is>
      </c>
      <c r="C41" s="26" t="inlineStr">
        <is>
          <t>Metric Applicability</t>
        </is>
      </c>
      <c r="D41" s="26">
        <f>B41&amp;" » "&amp;C41</f>
        <v/>
      </c>
      <c r="E41" s="26" t="n">
        <v>1</v>
      </c>
      <c r="F41" s="26" t="n">
        <v>1</v>
      </c>
      <c r="G41" s="26" t="n">
        <v>0</v>
      </c>
      <c r="H41" s="26" t="inlineStr">
        <is>
          <t>Para 37</t>
        </is>
      </c>
      <c r="I41" s="26" t="inlineStr">
        <is>
          <t>No</t>
        </is>
      </c>
      <c r="J41" s="26" t="inlineStr">
        <is>
          <t>Sustainability</t>
        </is>
      </c>
    </row>
    <row r="42">
      <c r="A42" s="26" t="n">
        <v>38</v>
      </c>
      <c r="B42" s="26" t="inlineStr">
        <is>
          <t>Application Guidance</t>
        </is>
      </c>
      <c r="C42" s="26" t="inlineStr">
        <is>
          <t>Scenario Analysis</t>
        </is>
      </c>
      <c r="D42" s="26">
        <f>B42&amp;" » "&amp;C42</f>
        <v/>
      </c>
      <c r="E42" s="26" t="n">
        <v>3</v>
      </c>
      <c r="F42" s="26" t="n">
        <v>3</v>
      </c>
      <c r="G42" s="26" t="n">
        <v>0</v>
      </c>
      <c r="H42" s="26" t="inlineStr">
        <is>
          <t>Para B1–B18</t>
        </is>
      </c>
      <c r="I42" s="26" t="inlineStr">
        <is>
          <t>Yes</t>
        </is>
      </c>
      <c r="J42" s="26" t="inlineStr">
        <is>
          <t>Risk / Strategy</t>
        </is>
      </c>
    </row>
    <row r="43">
      <c r="A43" s="26" t="n">
        <v>39</v>
      </c>
      <c r="B43" s="26" t="inlineStr">
        <is>
          <t>Application Guidance</t>
        </is>
      </c>
      <c r="C43" s="26" t="inlineStr">
        <is>
          <t>GHG Measurement</t>
        </is>
      </c>
      <c r="D43" s="26">
        <f>B43&amp;" » "&amp;C43</f>
        <v/>
      </c>
      <c r="E43" s="26" t="n">
        <v>4</v>
      </c>
      <c r="F43" s="26" t="n">
        <v>3</v>
      </c>
      <c r="G43" s="26" t="n">
        <v>1</v>
      </c>
      <c r="H43" s="26" t="inlineStr">
        <is>
          <t>Para B19–B29</t>
        </is>
      </c>
      <c r="I43" s="26" t="inlineStr">
        <is>
          <t>Yes</t>
        </is>
      </c>
      <c r="J43" s="26" t="inlineStr">
        <is>
          <t>Sustainability</t>
        </is>
      </c>
    </row>
    <row r="44">
      <c r="A44" s="26" t="n">
        <v>40</v>
      </c>
      <c r="B44" s="26" t="inlineStr">
        <is>
          <t>Application Guidance</t>
        </is>
      </c>
      <c r="C44" s="26" t="inlineStr">
        <is>
          <t>Scope 2 Emissions</t>
        </is>
      </c>
      <c r="D44" s="26">
        <f>B44&amp;" » "&amp;C44</f>
        <v/>
      </c>
      <c r="E44" s="26" t="n">
        <v>1</v>
      </c>
      <c r="F44" s="26" t="n">
        <v>1</v>
      </c>
      <c r="G44" s="26" t="n">
        <v>0</v>
      </c>
      <c r="H44" s="26" t="inlineStr">
        <is>
          <t>Para B30–B31</t>
        </is>
      </c>
      <c r="I44" s="26" t="inlineStr">
        <is>
          <t>Yes</t>
        </is>
      </c>
      <c r="J44" s="26" t="inlineStr">
        <is>
          <t>Energy / Sustainability</t>
        </is>
      </c>
    </row>
    <row r="45">
      <c r="A45" s="26" t="n">
        <v>41</v>
      </c>
      <c r="B45" s="26" t="inlineStr">
        <is>
          <t>Application Guidance</t>
        </is>
      </c>
      <c r="C45" s="26" t="inlineStr">
        <is>
          <t>Scope 3 Framework</t>
        </is>
      </c>
      <c r="D45" s="26">
        <f>B45&amp;" » "&amp;C45</f>
        <v/>
      </c>
      <c r="E45" s="26" t="n">
        <v>3</v>
      </c>
      <c r="F45" s="26" t="n">
        <v>3</v>
      </c>
      <c r="G45" s="26" t="n">
        <v>0</v>
      </c>
      <c r="H45" s="26" t="inlineStr">
        <is>
          <t>Para B32–B57</t>
        </is>
      </c>
      <c r="I45" s="26" t="inlineStr">
        <is>
          <t>Yes</t>
        </is>
      </c>
      <c r="J45" s="26" t="inlineStr">
        <is>
          <t>Procurement / Sustainability</t>
        </is>
      </c>
    </row>
    <row r="46">
      <c r="A46" s="26" t="n">
        <v>42</v>
      </c>
      <c r="B46" s="26" t="inlineStr">
        <is>
          <t>Application Guidance</t>
        </is>
      </c>
      <c r="C46" s="26" t="inlineStr">
        <is>
          <t>Financed Emissions — Asset Mgmt</t>
        </is>
      </c>
      <c r="D46" s="26">
        <f>B46&amp;" » "&amp;C46</f>
        <v/>
      </c>
      <c r="E46" s="26" t="n">
        <v>1</v>
      </c>
      <c r="F46" s="26" t="n">
        <v>0</v>
      </c>
      <c r="G46" s="26" t="n">
        <v>1</v>
      </c>
      <c r="H46" s="26" t="inlineStr">
        <is>
          <t>Para B61</t>
        </is>
      </c>
      <c r="I46" s="26" t="inlineStr">
        <is>
          <t>Yes</t>
        </is>
      </c>
      <c r="J46" s="26" t="inlineStr">
        <is>
          <t>Asset Mgmt Risk</t>
        </is>
      </c>
    </row>
    <row r="47">
      <c r="A47" s="26" t="n">
        <v>43</v>
      </c>
      <c r="B47" s="26" t="inlineStr">
        <is>
          <t>Application Guidance</t>
        </is>
      </c>
      <c r="C47" s="26" t="inlineStr">
        <is>
          <t>Financed Emissions — Banking</t>
        </is>
      </c>
      <c r="D47" s="26">
        <f>B47&amp;" » "&amp;C47</f>
        <v/>
      </c>
      <c r="E47" s="26" t="n">
        <v>1</v>
      </c>
      <c r="F47" s="26" t="n">
        <v>0</v>
      </c>
      <c r="G47" s="26" t="n">
        <v>1</v>
      </c>
      <c r="H47" s="26" t="inlineStr">
        <is>
          <t>Para B62, B62A</t>
        </is>
      </c>
      <c r="I47" s="26" t="inlineStr">
        <is>
          <t>Yes</t>
        </is>
      </c>
      <c r="J47" s="26" t="inlineStr">
        <is>
          <t>Credit Risk / Sustainable Finance</t>
        </is>
      </c>
    </row>
    <row r="48">
      <c r="A48" s="26" t="n">
        <v>44</v>
      </c>
      <c r="B48" s="26" t="inlineStr">
        <is>
          <t>Application Guidance</t>
        </is>
      </c>
      <c r="C48" s="26" t="inlineStr">
        <is>
          <t>Financed Emissions — Insurance</t>
        </is>
      </c>
      <c r="D48" s="26">
        <f>B48&amp;" » "&amp;C48</f>
        <v/>
      </c>
      <c r="E48" s="26" t="n">
        <v>1</v>
      </c>
      <c r="F48" s="26" t="n">
        <v>0</v>
      </c>
      <c r="G48" s="26" t="n">
        <v>1</v>
      </c>
      <c r="H48" s="26" t="inlineStr">
        <is>
          <t>Para B63, B63A</t>
        </is>
      </c>
      <c r="I48" s="26" t="inlineStr">
        <is>
          <t>Yes</t>
        </is>
      </c>
      <c r="J48" s="26" t="inlineStr">
        <is>
          <t>Underwriting / Actuarial</t>
        </is>
      </c>
    </row>
    <row r="49">
      <c r="A49" s="26" t="n">
        <v>45</v>
      </c>
      <c r="B49" s="26" t="inlineStr">
        <is>
          <t>Application Guidance</t>
        </is>
      </c>
      <c r="C49" s="26" t="inlineStr">
        <is>
          <t>Cross-Industry Metrics</t>
        </is>
      </c>
      <c r="D49" s="26">
        <f>B49&amp;" » "&amp;C49</f>
        <v/>
      </c>
      <c r="E49" s="26" t="n">
        <v>1</v>
      </c>
      <c r="F49" s="26" t="n">
        <v>1</v>
      </c>
      <c r="G49" s="26" t="n">
        <v>0</v>
      </c>
      <c r="H49" s="26" t="inlineStr">
        <is>
          <t>Para B64–B65</t>
        </is>
      </c>
      <c r="I49" s="26" t="inlineStr">
        <is>
          <t>Yes</t>
        </is>
      </c>
      <c r="J49" s="26" t="inlineStr">
        <is>
          <t>Sustainability</t>
        </is>
      </c>
    </row>
    <row r="50">
      <c r="A50" s="26" t="n">
        <v>46</v>
      </c>
      <c r="B50" s="26" t="inlineStr">
        <is>
          <t>Application Guidance</t>
        </is>
      </c>
      <c r="C50" s="26" t="inlineStr">
        <is>
          <t>Target Characteristics</t>
        </is>
      </c>
      <c r="D50" s="26">
        <f>B50&amp;" » "&amp;C50</f>
        <v/>
      </c>
      <c r="E50" s="26" t="n">
        <v>1</v>
      </c>
      <c r="F50" s="26" t="n">
        <v>1</v>
      </c>
      <c r="G50" s="26" t="n">
        <v>0</v>
      </c>
      <c r="H50" s="26" t="inlineStr">
        <is>
          <t>Para B66–B67</t>
        </is>
      </c>
      <c r="I50" s="26" t="inlineStr">
        <is>
          <t>No</t>
        </is>
      </c>
      <c r="J50" s="26" t="inlineStr">
        <is>
          <t>Sustainability</t>
        </is>
      </c>
    </row>
    <row r="51">
      <c r="A51" s="26" t="n">
        <v>47</v>
      </c>
      <c r="B51" s="26" t="inlineStr">
        <is>
          <t>Application Guidance</t>
        </is>
      </c>
      <c r="C51" s="26" t="inlineStr">
        <is>
          <t>GHG Targets</t>
        </is>
      </c>
      <c r="D51" s="26">
        <f>B51&amp;" » "&amp;C51</f>
        <v/>
      </c>
      <c r="E51" s="26" t="n">
        <v>1</v>
      </c>
      <c r="F51" s="26" t="n">
        <v>1</v>
      </c>
      <c r="G51" s="26" t="n">
        <v>0</v>
      </c>
      <c r="H51" s="26" t="inlineStr">
        <is>
          <t>Para B68–B69</t>
        </is>
      </c>
      <c r="I51" s="26" t="inlineStr">
        <is>
          <t>Yes</t>
        </is>
      </c>
      <c r="J51" s="26" t="inlineStr">
        <is>
          <t>Sustainability</t>
        </is>
      </c>
    </row>
    <row r="52">
      <c r="A52" s="26" t="n">
        <v>48</v>
      </c>
      <c r="B52" s="26" t="inlineStr">
        <is>
          <t>Application Guidance</t>
        </is>
      </c>
      <c r="C52" s="26" t="inlineStr">
        <is>
          <t>Carbon Credits</t>
        </is>
      </c>
      <c r="D52" s="26">
        <f>B52&amp;" » "&amp;C52</f>
        <v/>
      </c>
      <c r="E52" s="26" t="n">
        <v>1</v>
      </c>
      <c r="F52" s="26" t="n">
        <v>1</v>
      </c>
      <c r="G52" s="26" t="n">
        <v>0</v>
      </c>
      <c r="H52" s="26" t="inlineStr">
        <is>
          <t>Para B70–B71</t>
        </is>
      </c>
      <c r="I52" s="26" t="inlineStr">
        <is>
          <t>Yes</t>
        </is>
      </c>
      <c r="J52" s="26" t="inlineStr">
        <is>
          <t>Sustainability / Procurement</t>
        </is>
      </c>
    </row>
    <row r="53">
      <c r="A53" s="26" t="n">
        <v>49</v>
      </c>
      <c r="B53" s="26" t="inlineStr">
        <is>
          <t>Transition</t>
        </is>
      </c>
      <c r="C53" s="26" t="inlineStr">
        <is>
          <t>Effective Date</t>
        </is>
      </c>
      <c r="D53" s="26">
        <f>B53&amp;" » "&amp;C53</f>
        <v/>
      </c>
      <c r="E53" s="26" t="n">
        <v>1</v>
      </c>
      <c r="F53" s="26" t="n">
        <v>1</v>
      </c>
      <c r="G53" s="26" t="n">
        <v>0</v>
      </c>
      <c r="H53" s="26" t="inlineStr">
        <is>
          <t>Para C1</t>
        </is>
      </c>
      <c r="I53" s="26" t="inlineStr">
        <is>
          <t>No</t>
        </is>
      </c>
      <c r="J53" s="26" t="inlineStr">
        <is>
          <t>Reporting Lead</t>
        </is>
      </c>
    </row>
    <row r="54">
      <c r="A54" s="26" t="n">
        <v>50</v>
      </c>
      <c r="B54" s="26" t="inlineStr">
        <is>
          <t>Transition</t>
        </is>
      </c>
      <c r="C54" s="26" t="inlineStr">
        <is>
          <t>Amendments Effective Date</t>
        </is>
      </c>
      <c r="D54" s="26">
        <f>B54&amp;" » "&amp;C54</f>
        <v/>
      </c>
      <c r="E54" s="26" t="n">
        <v>1</v>
      </c>
      <c r="F54" s="26" t="n">
        <v>1</v>
      </c>
      <c r="G54" s="26" t="n">
        <v>0</v>
      </c>
      <c r="H54" s="26" t="inlineStr">
        <is>
          <t>Para C1A–C1B</t>
        </is>
      </c>
      <c r="I54" s="26" t="inlineStr">
        <is>
          <t>No</t>
        </is>
      </c>
      <c r="J54" s="26" t="inlineStr">
        <is>
          <t>Reporting Lead</t>
        </is>
      </c>
    </row>
    <row r="55">
      <c r="A55" s="26" t="n">
        <v>51</v>
      </c>
      <c r="B55" s="26" t="inlineStr">
        <is>
          <t>Transition</t>
        </is>
      </c>
      <c r="C55" s="26" t="inlineStr">
        <is>
          <t>Comparative Information</t>
        </is>
      </c>
      <c r="D55" s="26">
        <f>B55&amp;" » "&amp;C55</f>
        <v/>
      </c>
      <c r="E55" s="26" t="n">
        <v>1</v>
      </c>
      <c r="F55" s="26" t="n">
        <v>0</v>
      </c>
      <c r="G55" s="26" t="n">
        <v>1</v>
      </c>
      <c r="H55" s="26" t="inlineStr">
        <is>
          <t>Para C3</t>
        </is>
      </c>
      <c r="I55" s="26" t="inlineStr">
        <is>
          <t>No</t>
        </is>
      </c>
      <c r="J55" s="26" t="inlineStr">
        <is>
          <t>Reporting Lead</t>
        </is>
      </c>
    </row>
    <row r="56">
      <c r="A56" s="26" t="n">
        <v>52</v>
      </c>
      <c r="B56" s="26" t="inlineStr">
        <is>
          <t>Transition</t>
        </is>
      </c>
      <c r="C56" s="26" t="inlineStr">
        <is>
          <t>First-Year Reliefs</t>
        </is>
      </c>
      <c r="D56" s="26">
        <f>B56&amp;" » "&amp;C56</f>
        <v/>
      </c>
      <c r="E56" s="26" t="n">
        <v>2</v>
      </c>
      <c r="F56" s="26" t="n">
        <v>0</v>
      </c>
      <c r="G56" s="26" t="n">
        <v>2</v>
      </c>
      <c r="H56" s="26" t="inlineStr">
        <is>
          <t>Para C4</t>
        </is>
      </c>
      <c r="I56" s="26" t="inlineStr">
        <is>
          <t>No</t>
        </is>
      </c>
      <c r="J56" s="26" t="inlineStr">
        <is>
          <t>Reporting Lead</t>
        </is>
      </c>
    </row>
    <row r="57">
      <c r="A57" s="26" t="n">
        <v>53</v>
      </c>
      <c r="B57" s="26" t="inlineStr">
        <is>
          <t>Transition</t>
        </is>
      </c>
      <c r="C57" s="26" t="inlineStr">
        <is>
          <t>Comparative Continuation</t>
        </is>
      </c>
      <c r="D57" s="26">
        <f>B57&amp;" » "&amp;C57</f>
        <v/>
      </c>
      <c r="E57" s="26" t="n">
        <v>1</v>
      </c>
      <c r="F57" s="26" t="n">
        <v>0</v>
      </c>
      <c r="G57" s="26" t="n">
        <v>1</v>
      </c>
      <c r="H57" s="26" t="inlineStr">
        <is>
          <t>Para C5</t>
        </is>
      </c>
      <c r="I57" s="26" t="inlineStr">
        <is>
          <t>No</t>
        </is>
      </c>
      <c r="J57" s="26" t="inlineStr">
        <is>
          <t>Reporting Lead</t>
        </is>
      </c>
    </row>
    <row r="58">
      <c r="A58" s="26" t="n">
        <v>54</v>
      </c>
      <c r="B58" s="26" t="inlineStr">
        <is>
          <t>Transition</t>
        </is>
      </c>
      <c r="C58" s="26" t="inlineStr">
        <is>
          <t>Amendments Transition</t>
        </is>
      </c>
      <c r="D58" s="26">
        <f>B58&amp;" » "&amp;C58</f>
        <v/>
      </c>
      <c r="E58" s="26" t="n">
        <v>1</v>
      </c>
      <c r="F58" s="26" t="n">
        <v>1</v>
      </c>
      <c r="G58" s="26" t="n">
        <v>0</v>
      </c>
      <c r="H58" s="26" t="inlineStr">
        <is>
          <t>Para C6</t>
        </is>
      </c>
      <c r="I58" s="26" t="inlineStr">
        <is>
          <t>No</t>
        </is>
      </c>
      <c r="J58" s="26" t="inlineStr">
        <is>
          <t>Reporting Lead</t>
        </is>
      </c>
    </row>
    <row r="59" ht="20.4" customHeight="1" s="107">
      <c r="A59" s="22" t="inlineStr">
        <is>
          <t>TOTAL</t>
        </is>
      </c>
      <c r="B59" s="23" t="n"/>
      <c r="C59" s="23" t="n"/>
      <c r="D59" s="22" t="inlineStr">
        <is>
          <t>54 major classifications</t>
        </is>
      </c>
      <c r="E59" s="24">
        <f>SUM(E5:E58)</f>
        <v/>
      </c>
      <c r="F59" s="24">
        <f>SUM(F5:F58)</f>
        <v/>
      </c>
      <c r="G59" s="24">
        <f>SUM(G5:G58)</f>
        <v/>
      </c>
    </row>
    <row r="61" ht="24" customHeight="1" s="107">
      <c r="A61" s="153" t="inlineStr">
        <is>
          <t>Pillar-Level Summary</t>
        </is>
      </c>
    </row>
    <row r="62">
      <c r="A62" s="31" t="inlineStr">
        <is>
          <t>Core Pillar</t>
        </is>
      </c>
      <c r="B62" s="30" t="inlineStr">
        <is>
          <t>Classifications</t>
        </is>
      </c>
      <c r="C62" s="30" t="inlineStr">
        <is>
          <t>Total Items</t>
        </is>
      </c>
      <c r="D62" s="30" t="inlineStr">
        <is>
          <t>Mandatory</t>
        </is>
      </c>
      <c r="E62" s="30" t="inlineStr">
        <is>
          <t>Cond./Perm./Relief</t>
        </is>
      </c>
    </row>
    <row r="63">
      <c r="A63" s="26" t="inlineStr">
        <is>
          <t>Objective &amp; Scope</t>
        </is>
      </c>
      <c r="B63" s="26">
        <f>COUNTIF($B$5:$B$58,A63)</f>
        <v/>
      </c>
      <c r="C63" s="26">
        <f>SUMIF($B$5:$B$58,A63,$E$5:$E$58)</f>
        <v/>
      </c>
      <c r="D63" s="26">
        <f>SUMIF($B$5:$B$58,A63,$F$5:$F$58)</f>
        <v/>
      </c>
      <c r="E63" s="26">
        <f>SUMIF($B$5:$B$58,A63,$G$5:$G$58)</f>
        <v/>
      </c>
    </row>
    <row r="64">
      <c r="A64" s="26" t="inlineStr">
        <is>
          <t>Governance</t>
        </is>
      </c>
      <c r="B64" s="26">
        <f>COUNTIF($B$5:$B$58,A64)</f>
        <v/>
      </c>
      <c r="C64" s="26">
        <f>SUMIF($B$5:$B$58,A64,$E$5:$E$58)</f>
        <v/>
      </c>
      <c r="D64" s="26">
        <f>SUMIF($B$5:$B$58,A64,$F$5:$F$58)</f>
        <v/>
      </c>
      <c r="E64" s="26">
        <f>SUMIF($B$5:$B$58,A64,$G$5:$G$58)</f>
        <v/>
      </c>
    </row>
    <row r="65">
      <c r="A65" s="26" t="inlineStr">
        <is>
          <t>Strategy</t>
        </is>
      </c>
      <c r="B65" s="26">
        <f>COUNTIF($B$5:$B$58,A65)</f>
        <v/>
      </c>
      <c r="C65" s="26">
        <f>SUMIF($B$5:$B$58,A65,$E$5:$E$58)</f>
        <v/>
      </c>
      <c r="D65" s="26">
        <f>SUMIF($B$5:$B$58,A65,$F$5:$F$58)</f>
        <v/>
      </c>
      <c r="E65" s="26">
        <f>SUMIF($B$5:$B$58,A65,$G$5:$G$58)</f>
        <v/>
      </c>
    </row>
    <row r="66">
      <c r="A66" s="26" t="inlineStr">
        <is>
          <t>Risk Management</t>
        </is>
      </c>
      <c r="B66" s="26">
        <f>COUNTIF($B$5:$B$58,A66)</f>
        <v/>
      </c>
      <c r="C66" s="26">
        <f>SUMIF($B$5:$B$58,A66,$E$5:$E$58)</f>
        <v/>
      </c>
      <c r="D66" s="26">
        <f>SUMIF($B$5:$B$58,A66,$F$5:$F$58)</f>
        <v/>
      </c>
      <c r="E66" s="26">
        <f>SUMIF($B$5:$B$58,A66,$G$5:$G$58)</f>
        <v/>
      </c>
    </row>
    <row r="67">
      <c r="A67" s="26" t="inlineStr">
        <is>
          <t>Metrics &amp; Targets</t>
        </is>
      </c>
      <c r="B67" s="26">
        <f>COUNTIF($B$5:$B$58,A67)</f>
        <v/>
      </c>
      <c r="C67" s="26">
        <f>SUMIF($B$5:$B$58,A67,$E$5:$E$58)</f>
        <v/>
      </c>
      <c r="D67" s="26">
        <f>SUMIF($B$5:$B$58,A67,$F$5:$F$58)</f>
        <v/>
      </c>
      <c r="E67" s="26">
        <f>SUMIF($B$5:$B$58,A67,$G$5:$G$58)</f>
        <v/>
      </c>
    </row>
    <row r="68">
      <c r="A68" s="26" t="inlineStr">
        <is>
          <t>Application Guidance</t>
        </is>
      </c>
      <c r="B68" s="26">
        <f>COUNTIF($B$5:$B$58,A68)</f>
        <v/>
      </c>
      <c r="C68" s="26">
        <f>SUMIF($B$5:$B$58,A68,$E$5:$E$58)</f>
        <v/>
      </c>
      <c r="D68" s="26">
        <f>SUMIF($B$5:$B$58,A68,$F$5:$F$58)</f>
        <v/>
      </c>
      <c r="E68" s="26">
        <f>SUMIF($B$5:$B$58,A68,$G$5:$G$58)</f>
        <v/>
      </c>
    </row>
    <row r="69">
      <c r="A69" s="26" t="inlineStr">
        <is>
          <t>Transition</t>
        </is>
      </c>
      <c r="B69" s="26">
        <f>COUNTIF($B$5:$B$58,A69)</f>
        <v/>
      </c>
      <c r="C69" s="26">
        <f>SUMIF($B$5:$B$58,A69,$E$5:$E$58)</f>
        <v/>
      </c>
      <c r="D69" s="26">
        <f>SUMIF($B$5:$B$58,A69,$F$5:$F$58)</f>
        <v/>
      </c>
      <c r="E69" s="26">
        <f>SUMIF($B$5:$B$58,A69,$G$5:$G$58)</f>
        <v/>
      </c>
    </row>
    <row r="70">
      <c r="A70" s="29" t="inlineStr">
        <is>
          <t>TOTAL</t>
        </is>
      </c>
      <c r="B70" s="29">
        <f>SUM(B63:B69)</f>
        <v/>
      </c>
      <c r="C70" s="29">
        <f>SUM(C63:C69)</f>
        <v/>
      </c>
      <c r="D70" s="29">
        <f>SUM(D63:D69)</f>
        <v/>
      </c>
      <c r="E70" s="29">
        <f>SUM(E63:E69)</f>
        <v/>
      </c>
    </row>
  </sheetData>
  <mergeCells count="1">
    <mergeCell ref="A1:J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J122"/>
  <sheetViews>
    <sheetView workbookViewId="0">
      <pane ySplit="4" topLeftCell="A8" activePane="bottomLeft" state="frozen"/>
      <selection pane="bottomLeft" activeCell="A130" sqref="A130"/>
    </sheetView>
  </sheetViews>
  <sheetFormatPr baseColWidth="8" defaultRowHeight="14.4"/>
  <cols>
    <col width="5.5546875" customWidth="1" style="107" min="1" max="1"/>
    <col width="42.5546875" customWidth="1" style="107" min="2" max="2"/>
    <col width="31.44140625" customWidth="1" style="107" min="3" max="3"/>
    <col width="24.109375" customWidth="1" style="107" min="4" max="4"/>
    <col width="20.33203125" customWidth="1" style="107" min="5" max="5"/>
    <col width="22.21875" customWidth="1" style="107" min="6" max="6"/>
    <col width="27.77734375" customWidth="1" style="107" min="7" max="8"/>
    <col width="25.88671875" customWidth="1" style="107" min="9" max="9"/>
    <col width="27.77734375" customWidth="1" style="107" min="10" max="10"/>
  </cols>
  <sheetData>
    <row r="1" ht="26.4" customHeight="1" s="107">
      <c r="A1" s="38" t="inlineStr">
        <is>
          <t xml:space="preserve">IFRS S2 — Worked Calculation Examples </t>
        </is>
      </c>
      <c r="J1" s="38" t="n"/>
    </row>
    <row r="2" ht="19.8" customFormat="1" customHeight="1" s="45">
      <c r="A2" s="205" t="inlineStr">
        <is>
          <t>Worked calculations for the IFRS S2 items that require quantitative measurement. Blue = inputs; black = formula-driven outputs. Emission factors link to the 'Emission Factors' sheet.</t>
        </is>
      </c>
      <c r="J2" s="205" t="n"/>
    </row>
    <row r="3" ht="18" customHeight="1" s="107">
      <c r="A3" s="40" t="inlineStr">
        <is>
          <t>Convention: GHG values in tCO₂e; energy in kWh, MWh, GJ as indicated; currency in functional currency (illustrative).</t>
        </is>
      </c>
    </row>
    <row r="4" ht="20.4" customHeight="1" s="107"/>
    <row r="5" ht="24" customHeight="1" s="107">
      <c r="A5" s="153" t="inlineStr">
        <is>
          <t>1. SCOPE 1 GHG EMISSIONS — Direct emissions from owned/controlled sources [Para 29(a)(i)(1)]</t>
        </is>
      </c>
    </row>
    <row r="6" ht="20.4" customHeight="1" s="107">
      <c r="A6" s="163" t="inlineStr">
        <is>
          <t>Formula: Emissions (tCO₂e) = Activity Data × Emission Factor ÷ 1,000</t>
        </is>
      </c>
      <c r="B6" s="162" t="n"/>
      <c r="C6" s="162" t="n"/>
      <c r="D6" s="162" t="n"/>
      <c r="E6" s="162" t="n"/>
      <c r="F6" s="162" t="n"/>
      <c r="G6" s="162" t="n"/>
    </row>
    <row r="7" ht="20.4" customHeight="1" s="107">
      <c r="A7" s="204" t="inlineStr">
        <is>
          <t>#</t>
        </is>
      </c>
      <c r="B7" s="204" t="inlineStr">
        <is>
          <t>Example</t>
        </is>
      </c>
      <c r="C7" s="204" t="inlineStr">
        <is>
          <t>Source / Fuel</t>
        </is>
      </c>
      <c r="D7" s="204" t="inlineStr">
        <is>
          <t>Activity Data</t>
        </is>
      </c>
      <c r="E7" s="204" t="inlineStr">
        <is>
          <t>Unit</t>
        </is>
      </c>
      <c r="F7" s="204" t="inlineStr">
        <is>
          <t>Emission Factor</t>
        </is>
      </c>
      <c r="G7" s="204" t="inlineStr">
        <is>
          <t>EF Unit</t>
        </is>
      </c>
      <c r="H7" s="204" t="inlineStr">
        <is>
          <t>EF Source</t>
        </is>
      </c>
      <c r="I7" s="204" t="inlineStr">
        <is>
          <t>Emissions (tCO₂e)</t>
        </is>
      </c>
    </row>
    <row r="8" ht="20.4" customHeight="1" s="107">
      <c r="A8" s="162" t="n">
        <v>1.1</v>
      </c>
      <c r="B8" s="162" t="inlineStr">
        <is>
          <t>Stationary combustion — Natural gas boiler</t>
        </is>
      </c>
      <c r="C8" s="162" t="inlineStr">
        <is>
          <t>Natural gas</t>
        </is>
      </c>
      <c r="D8" s="164" t="n">
        <v>1250000</v>
      </c>
      <c r="E8" s="164" t="inlineStr">
        <is>
          <t>kWh</t>
        </is>
      </c>
      <c r="F8" s="164" t="n">
        <v>0.18293</v>
      </c>
      <c r="G8" s="162" t="inlineStr">
        <is>
          <t>kgCO₂e/kWh</t>
        </is>
      </c>
      <c r="H8" t="inlineStr">
        <is>
          <t>DEFRA 2024</t>
        </is>
      </c>
      <c r="I8" s="104">
        <f>D8*F8/1000</f>
        <v/>
      </c>
    </row>
    <row r="9" ht="20.4" customHeight="1" s="107">
      <c r="A9" s="162" t="n">
        <v>1.2</v>
      </c>
      <c r="B9" s="162" t="inlineStr">
        <is>
          <t>Mobile combustion — Diesel fleet</t>
        </is>
      </c>
      <c r="C9" s="162" t="inlineStr">
        <is>
          <t>Diesel (avg biofuel blend)</t>
        </is>
      </c>
      <c r="D9" s="164" t="n">
        <v>85000</v>
      </c>
      <c r="E9" s="164" t="inlineStr">
        <is>
          <t>litres</t>
        </is>
      </c>
      <c r="F9" s="164" t="n">
        <v>2.51233</v>
      </c>
      <c r="G9" s="162" t="inlineStr">
        <is>
          <t>kgCO₂e/litre</t>
        </is>
      </c>
      <c r="H9" t="inlineStr">
        <is>
          <t>DEFRA 2024</t>
        </is>
      </c>
      <c r="I9" s="104">
        <f>D9*F9/1000</f>
        <v/>
      </c>
    </row>
    <row r="10" ht="20.4" customHeight="1" s="107">
      <c r="A10" s="162" t="n">
        <v>1.3</v>
      </c>
      <c r="B10" s="162" t="inlineStr">
        <is>
          <t>Process emissions — Cement clinker production</t>
        </is>
      </c>
      <c r="C10" s="162" t="inlineStr">
        <is>
          <t>Clinker (calcination CO₂)</t>
        </is>
      </c>
      <c r="D10" s="164" t="n">
        <v>120000</v>
      </c>
      <c r="E10" s="164" t="inlineStr">
        <is>
          <t>tonnes clinker</t>
        </is>
      </c>
      <c r="F10" s="164" t="n">
        <v>525</v>
      </c>
      <c r="G10" s="162" t="inlineStr">
        <is>
          <t>kgCO₂/tonne clinker</t>
        </is>
      </c>
      <c r="H10" t="inlineStr">
        <is>
          <t>IPCC 2019 Refinement Vol.3 Ch.2</t>
        </is>
      </c>
      <c r="I10" s="104">
        <f>D10*F10/1000</f>
        <v/>
      </c>
    </row>
    <row r="11" ht="20.4" customHeight="1" s="107">
      <c r="A11" s="162" t="n">
        <v>1.4</v>
      </c>
      <c r="B11" s="162" t="inlineStr">
        <is>
          <t>Fugitive emissions — Refrigerant leakage (R-410A)</t>
        </is>
      </c>
      <c r="C11" s="162" t="inlineStr">
        <is>
          <t>HFC-410A top-up</t>
        </is>
      </c>
      <c r="D11" s="164" t="n">
        <v>350</v>
      </c>
      <c r="E11" s="164" t="inlineStr">
        <is>
          <t>kg</t>
        </is>
      </c>
      <c r="F11" s="164" t="n">
        <v>2088</v>
      </c>
      <c r="G11" s="162" t="inlineStr">
        <is>
          <t>kgCO₂e/kg (GWP100, AR6)</t>
        </is>
      </c>
      <c r="H11" t="inlineStr">
        <is>
          <t>IPCC AR6</t>
        </is>
      </c>
      <c r="I11" s="104">
        <f>D11*F11/1000</f>
        <v/>
      </c>
    </row>
    <row r="12" ht="20.4" customHeight="1" s="107">
      <c r="A12" s="162" t="n">
        <v>1.5</v>
      </c>
      <c r="B12" s="162" t="inlineStr">
        <is>
          <t>LPG — Forklifts</t>
        </is>
      </c>
      <c r="C12" s="162" t="inlineStr">
        <is>
          <t>LPG</t>
        </is>
      </c>
      <c r="D12" s="164" t="n">
        <v>28000</v>
      </c>
      <c r="E12" s="164" t="inlineStr">
        <is>
          <t>litres</t>
        </is>
      </c>
      <c r="F12" s="164" t="n">
        <v>1.55712</v>
      </c>
      <c r="G12" s="162" t="inlineStr">
        <is>
          <t>kgCO₂e/litre</t>
        </is>
      </c>
      <c r="H12" t="inlineStr">
        <is>
          <t>DEFRA 2024</t>
        </is>
      </c>
      <c r="I12" s="104">
        <f>D12*F12/1000</f>
        <v/>
      </c>
    </row>
    <row r="13" ht="20.4" customHeight="1" s="107">
      <c r="A13" s="166" t="n"/>
      <c r="B13" s="22" t="inlineStr">
        <is>
          <t>TOTAL Scope 1</t>
        </is>
      </c>
      <c r="C13" s="166" t="n"/>
      <c r="D13" s="166" t="n"/>
      <c r="E13" s="166" t="n"/>
      <c r="F13" s="166" t="n"/>
      <c r="G13" s="166" t="n"/>
      <c r="H13" s="23" t="n"/>
      <c r="I13" s="35">
        <f>SUM(I8:I12)</f>
        <v/>
      </c>
    </row>
    <row r="14" ht="20.4" customHeight="1" s="107">
      <c r="A14" s="162" t="n"/>
      <c r="B14" s="162" t="n"/>
      <c r="C14" s="162" t="n"/>
      <c r="D14" s="162" t="n"/>
      <c r="E14" s="162" t="n"/>
      <c r="F14" s="162" t="n"/>
      <c r="G14" s="162" t="n"/>
    </row>
    <row r="15" ht="24" customHeight="1" s="107">
      <c r="A15" s="153" t="inlineStr">
        <is>
          <t>2. SCOPE 2 GHG EMISSIONS — Indirect emissions from purchased energy [Para 29(a)(i)(2), 29(a)(v)]</t>
        </is>
      </c>
    </row>
    <row r="16" ht="20.4" customFormat="1" customHeight="1" s="45">
      <c r="A16" s="206" t="inlineStr">
        <is>
          <t>Two methods required: LOCATION-based uses grid avg EF; MARKET-based uses contractual EFs (EACs, PPAs, supplier-specific)</t>
        </is>
      </c>
    </row>
    <row r="17" ht="20.4" customHeight="1" s="107">
      <c r="A17" s="204" t="inlineStr">
        <is>
          <t>#</t>
        </is>
      </c>
      <c r="B17" s="204" t="inlineStr">
        <is>
          <t>Example</t>
        </is>
      </c>
      <c r="C17" s="204" t="inlineStr">
        <is>
          <t>Location / Grid</t>
        </is>
      </c>
      <c r="D17" s="204" t="inlineStr">
        <is>
          <t>Consumption</t>
        </is>
      </c>
      <c r="E17" s="204" t="inlineStr">
        <is>
          <t>Unit</t>
        </is>
      </c>
      <c r="F17" s="204" t="inlineStr">
        <is>
          <t>Location EF</t>
        </is>
      </c>
      <c r="G17" s="204" t="inlineStr">
        <is>
          <t>Market EF</t>
        </is>
      </c>
      <c r="H17" s="204" t="inlineStr">
        <is>
          <t>EF Unit</t>
        </is>
      </c>
      <c r="I17" s="204" t="inlineStr">
        <is>
          <t>Location (tCO₂e)</t>
        </is>
      </c>
      <c r="J17" s="204" t="inlineStr">
        <is>
          <t>Market (tCO₂e)</t>
        </is>
      </c>
    </row>
    <row r="18" ht="20.4" customHeight="1" s="107">
      <c r="A18" s="162" t="n">
        <v>2.1</v>
      </c>
      <c r="B18" s="162" t="inlineStr">
        <is>
          <t>Purchased electricity — UK site</t>
        </is>
      </c>
      <c r="C18" s="162" t="inlineStr">
        <is>
          <t>UK (GB grid)</t>
        </is>
      </c>
      <c r="D18" s="164" t="n">
        <v>4500000</v>
      </c>
      <c r="E18" s="164" t="inlineStr">
        <is>
          <t>kWh</t>
        </is>
      </c>
      <c r="F18" s="164" t="n">
        <v>0.20705</v>
      </c>
      <c r="G18" s="164" t="n">
        <v>0</v>
      </c>
      <c r="H18" t="inlineStr">
        <is>
          <t>kgCO₂e/kWh</t>
        </is>
      </c>
      <c r="I18" s="36">
        <f>D18*F18/1000</f>
        <v/>
      </c>
      <c r="J18" s="36">
        <f>D18*G18/1000</f>
        <v/>
      </c>
    </row>
    <row r="19" ht="20.4" customHeight="1" s="107">
      <c r="A19" s="162" t="n">
        <v>2.2</v>
      </c>
      <c r="B19" s="162" t="inlineStr">
        <is>
          <t>Purchased electricity — Texas site (no REC)</t>
        </is>
      </c>
      <c r="C19" s="162" t="inlineStr">
        <is>
          <t>US (ERCOT)</t>
        </is>
      </c>
      <c r="D19" s="164" t="n">
        <v>6200000</v>
      </c>
      <c r="E19" s="164" t="inlineStr">
        <is>
          <t>kWh</t>
        </is>
      </c>
      <c r="F19" s="164" t="n">
        <v>0.3741</v>
      </c>
      <c r="G19" s="164" t="n">
        <v>0.4012</v>
      </c>
      <c r="H19" t="inlineStr">
        <is>
          <t>kgCO₂e/kWh</t>
        </is>
      </c>
      <c r="I19" s="36">
        <f>D19*F19/1000</f>
        <v/>
      </c>
      <c r="J19" s="36">
        <f>D19*G19/1000</f>
        <v/>
      </c>
    </row>
    <row r="20" ht="20.4" customHeight="1" s="107">
      <c r="A20" s="162" t="n">
        <v>2.3</v>
      </c>
      <c r="B20" s="162" t="inlineStr">
        <is>
          <t>Purchased electricity — Germany site (100% renewable PPA)</t>
        </is>
      </c>
      <c r="C20" s="162" t="inlineStr">
        <is>
          <t>Germany</t>
        </is>
      </c>
      <c r="D20" s="164" t="n">
        <v>3200000</v>
      </c>
      <c r="E20" s="164" t="inlineStr">
        <is>
          <t>kWh</t>
        </is>
      </c>
      <c r="F20" s="164" t="n">
        <v>0.38086</v>
      </c>
      <c r="G20" s="164" t="n">
        <v>0</v>
      </c>
      <c r="H20" t="inlineStr">
        <is>
          <t>kgCO₂e/kWh</t>
        </is>
      </c>
      <c r="I20" s="36">
        <f>D20*F20/1000</f>
        <v/>
      </c>
      <c r="J20" s="36">
        <f>D20*G20/1000</f>
        <v/>
      </c>
    </row>
    <row r="21" ht="20.4" customHeight="1" s="107">
      <c r="A21" s="162" t="n">
        <v>2.4</v>
      </c>
      <c r="B21" s="162" t="inlineStr">
        <is>
          <t>District heating — Stockholm office</t>
        </is>
      </c>
      <c r="C21" s="162" t="inlineStr">
        <is>
          <t>Sweden (district heat)</t>
        </is>
      </c>
      <c r="D21" s="164" t="n">
        <v>850000</v>
      </c>
      <c r="E21" s="164" t="inlineStr">
        <is>
          <t>kWh</t>
        </is>
      </c>
      <c r="F21" s="164" t="n">
        <v>0.06</v>
      </c>
      <c r="G21" s="164" t="n">
        <v>0.022</v>
      </c>
      <c r="H21" t="inlineStr">
        <is>
          <t>kgCO₂e/kWh</t>
        </is>
      </c>
      <c r="I21" s="36">
        <f>D21*F21/1000</f>
        <v/>
      </c>
      <c r="J21" s="36">
        <f>D21*G21/1000</f>
        <v/>
      </c>
    </row>
    <row r="22" ht="20.4" customHeight="1" s="107">
      <c r="A22" s="162" t="n">
        <v>2.5</v>
      </c>
      <c r="B22" s="162" t="inlineStr">
        <is>
          <t>Purchased steam — Chemical plant</t>
        </is>
      </c>
      <c r="C22" s="162" t="inlineStr">
        <is>
          <t>Belgium (industrial steam)</t>
        </is>
      </c>
      <c r="D22" s="164" t="n">
        <v>18500</v>
      </c>
      <c r="E22" s="164" t="inlineStr">
        <is>
          <t>tonnes steam</t>
        </is>
      </c>
      <c r="F22" s="164" t="n">
        <v>270</v>
      </c>
      <c r="G22" s="164" t="n">
        <v>270</v>
      </c>
      <c r="H22" t="inlineStr">
        <is>
          <t>kgCO₂e/tonne</t>
        </is>
      </c>
      <c r="I22" s="36">
        <f>D22*F22/1000</f>
        <v/>
      </c>
      <c r="J22" s="36">
        <f>D22*G22/1000</f>
        <v/>
      </c>
    </row>
    <row r="23" ht="20.4" customHeight="1" s="107">
      <c r="A23" s="166" t="n"/>
      <c r="B23" s="22" t="inlineStr">
        <is>
          <t>TOTAL Scope 2</t>
        </is>
      </c>
      <c r="C23" s="166" t="n"/>
      <c r="D23" s="166" t="n"/>
      <c r="E23" s="166" t="n"/>
      <c r="F23" s="166" t="n"/>
      <c r="G23" s="166" t="n"/>
      <c r="H23" s="23" t="n"/>
      <c r="I23" s="35">
        <f>SUM(I18:I22)</f>
        <v/>
      </c>
      <c r="J23" s="35">
        <f>SUM(J18:J22)</f>
        <v/>
      </c>
    </row>
    <row r="24" ht="20.4" customHeight="1" s="107">
      <c r="A24" s="162" t="n"/>
      <c r="B24" s="162" t="n"/>
      <c r="C24" s="162" t="n"/>
      <c r="D24" s="162" t="n"/>
      <c r="E24" s="162" t="n"/>
      <c r="F24" s="162" t="n"/>
      <c r="G24" s="162" t="n"/>
    </row>
    <row r="25" ht="24" customHeight="1" s="107">
      <c r="A25" s="153" t="inlineStr">
        <is>
          <t>3. SCOPE 3 GHG EMISSIONS — Value chain emissions [Para 29(a)(i)(3), 29(a)(vi); B32–B57]</t>
        </is>
      </c>
    </row>
    <row r="26" ht="20.4" customFormat="1" customHeight="1" s="45">
      <c r="A26" s="206" t="inlineStr">
        <is>
          <t>Illustrates spend-based, activity-based, and hybrid methods across the 15 GHG Protocol Scope 3 categories.</t>
        </is>
      </c>
    </row>
    <row r="27" ht="20.4" customHeight="1" s="107">
      <c r="A27" s="204" t="inlineStr">
        <is>
          <t>#</t>
        </is>
      </c>
      <c r="B27" s="204" t="inlineStr">
        <is>
          <t>Cat.</t>
        </is>
      </c>
      <c r="C27" s="204" t="inlineStr">
        <is>
          <t>Description</t>
        </is>
      </c>
      <c r="D27" s="204" t="inlineStr">
        <is>
          <t>Method</t>
        </is>
      </c>
      <c r="E27" s="204" t="inlineStr">
        <is>
          <t>Activity / Spend</t>
        </is>
      </c>
      <c r="F27" s="204" t="inlineStr">
        <is>
          <t>Unit</t>
        </is>
      </c>
      <c r="G27" s="204" t="inlineStr">
        <is>
          <t>Emission Factor</t>
        </is>
      </c>
      <c r="H27" s="204" t="inlineStr">
        <is>
          <t>EF Unit</t>
        </is>
      </c>
      <c r="I27" s="204" t="inlineStr">
        <is>
          <t>EF Source</t>
        </is>
      </c>
      <c r="J27" s="204" t="inlineStr">
        <is>
          <t>Emissions (tCO₂e)</t>
        </is>
      </c>
    </row>
    <row r="28" ht="20.4" customHeight="1" s="107">
      <c r="A28" s="162" t="n">
        <v>3.1</v>
      </c>
      <c r="B28" s="162" t="inlineStr">
        <is>
          <t>Cat 1</t>
        </is>
      </c>
      <c r="C28" s="162" t="inlineStr">
        <is>
          <t>Purchased goods (steel)</t>
        </is>
      </c>
      <c r="D28" s="162" t="inlineStr">
        <is>
          <t>Activity-based</t>
        </is>
      </c>
      <c r="E28" s="164" t="n">
        <v>4200</v>
      </c>
      <c r="F28" s="164" t="inlineStr">
        <is>
          <t>tonnes</t>
        </is>
      </c>
      <c r="G28" s="164" t="n">
        <v>1.85</v>
      </c>
      <c r="H28" t="inlineStr">
        <is>
          <t>tCO₂e/tonne steel</t>
        </is>
      </c>
      <c r="I28" t="inlineStr">
        <is>
          <t>worldsteel 2023</t>
        </is>
      </c>
      <c r="J28" s="36">
        <f>E28*G28</f>
        <v/>
      </c>
    </row>
    <row r="29" ht="20.4" customHeight="1" s="107">
      <c r="A29" s="162" t="n">
        <v>3.2</v>
      </c>
      <c r="B29" s="162" t="inlineStr">
        <is>
          <t>Cat 1</t>
        </is>
      </c>
      <c r="C29" s="162" t="inlineStr">
        <is>
          <t>Purchased services (legal, consulting)</t>
        </is>
      </c>
      <c r="D29" s="162" t="inlineStr">
        <is>
          <t>Spend-based</t>
        </is>
      </c>
      <c r="E29" s="164" t="n">
        <v>2800000</v>
      </c>
      <c r="F29" s="164" t="inlineStr">
        <is>
          <t>USD</t>
        </is>
      </c>
      <c r="G29" s="164" t="n">
        <v>0.000124</v>
      </c>
      <c r="H29" t="inlineStr">
        <is>
          <t>tCO₂e/USD</t>
        </is>
      </c>
      <c r="I29" t="inlineStr">
        <is>
          <t>US EPA SEEA 2022</t>
        </is>
      </c>
      <c r="J29" s="36">
        <f>E29*G29</f>
        <v/>
      </c>
    </row>
    <row r="30" ht="20.4" customHeight="1" s="107">
      <c r="A30" s="162" t="n">
        <v>3.3</v>
      </c>
      <c r="B30" s="162" t="inlineStr">
        <is>
          <t>Cat 4</t>
        </is>
      </c>
      <c r="C30" s="162" t="inlineStr">
        <is>
          <t>Upstream transport — Road freight</t>
        </is>
      </c>
      <c r="D30" s="162" t="inlineStr">
        <is>
          <t>Activity-based</t>
        </is>
      </c>
      <c r="E30" s="164" t="n">
        <v>1850000</v>
      </c>
      <c r="F30" s="164" t="inlineStr">
        <is>
          <t>tonne-km</t>
        </is>
      </c>
      <c r="G30" s="164" t="n">
        <v>0.1062</v>
      </c>
      <c r="H30" t="inlineStr">
        <is>
          <t>kgCO₂e/tonne-km</t>
        </is>
      </c>
      <c r="I30" t="inlineStr">
        <is>
          <t>DEFRA 2024 (HGV avg)</t>
        </is>
      </c>
      <c r="J30" s="36">
        <f>E30*G30/1000</f>
        <v/>
      </c>
    </row>
    <row r="31" ht="20.4" customHeight="1" s="107">
      <c r="A31" s="162" t="n">
        <v>3.4</v>
      </c>
      <c r="B31" s="162" t="inlineStr">
        <is>
          <t>Cat 6</t>
        </is>
      </c>
      <c r="C31" s="162" t="inlineStr">
        <is>
          <t>Business travel — Air (long-haul, economy)</t>
        </is>
      </c>
      <c r="D31" s="162" t="inlineStr">
        <is>
          <t>Activity-based</t>
        </is>
      </c>
      <c r="E31" s="164" t="n">
        <v>8200000</v>
      </c>
      <c r="F31" s="164" t="inlineStr">
        <is>
          <t>passenger-km</t>
        </is>
      </c>
      <c r="G31" s="164" t="n">
        <v>0.1481</v>
      </c>
      <c r="H31" t="inlineStr">
        <is>
          <t>kgCO₂e/p-km (incl. RF)</t>
        </is>
      </c>
      <c r="I31" t="inlineStr">
        <is>
          <t>DEFRA 2024</t>
        </is>
      </c>
      <c r="J31" s="36">
        <f>E31*G31/1000</f>
        <v/>
      </c>
    </row>
    <row r="32" ht="20.4" customHeight="1" s="107">
      <c r="A32" s="162" t="n">
        <v>3.5</v>
      </c>
      <c r="B32" s="162" t="inlineStr">
        <is>
          <t>Cat 11</t>
        </is>
      </c>
      <c r="C32" s="162" t="inlineStr">
        <is>
          <t>Use of sold products — ICE vehicle lifetime</t>
        </is>
      </c>
      <c r="D32" s="162" t="inlineStr">
        <is>
          <t>Activity-based</t>
        </is>
      </c>
      <c r="E32" s="164" t="n">
        <v>45000</v>
      </c>
      <c r="F32" s="164" t="inlineStr">
        <is>
          <t>vehicles sold</t>
        </is>
      </c>
      <c r="G32" s="164" t="n">
        <v>36.5</v>
      </c>
      <c r="H32" t="inlineStr">
        <is>
          <t>tCO₂e per vehicle lifetime</t>
        </is>
      </c>
      <c r="I32" t="inlineStr">
        <is>
          <t>Internal LCA (200k km × 0.183 kgCO₂e/km)</t>
        </is>
      </c>
      <c r="J32" s="36">
        <f>E32*G32</f>
        <v/>
      </c>
    </row>
    <row r="33" ht="20.4" customHeight="1" s="107">
      <c r="A33" s="166" t="n"/>
      <c r="B33" s="22" t="inlineStr">
        <is>
          <t>TOTAL Scope 3 (illustrative subset)</t>
        </is>
      </c>
      <c r="C33" s="166" t="n"/>
      <c r="D33" s="166" t="n"/>
      <c r="E33" s="166" t="n"/>
      <c r="F33" s="166" t="n"/>
      <c r="G33" s="166" t="n"/>
      <c r="H33" s="23" t="n"/>
      <c r="I33" s="23" t="n"/>
      <c r="J33" s="35">
        <f>SUM(J28:J32)</f>
        <v/>
      </c>
    </row>
    <row r="34" ht="20.4" customHeight="1" s="107">
      <c r="A34" s="162" t="n"/>
      <c r="B34" s="162" t="n"/>
      <c r="C34" s="162" t="n"/>
      <c r="D34" s="162" t="n"/>
      <c r="E34" s="162" t="n"/>
      <c r="F34" s="162" t="n"/>
      <c r="G34" s="162" t="n"/>
    </row>
    <row r="35" ht="24" customHeight="1" s="107">
      <c r="A35" s="153" t="inlineStr">
        <is>
          <t>4. GHG INTENSITY &amp; DISAGGREGATION [Para 29(a)(iv); Cross-Industry Metric]</t>
        </is>
      </c>
    </row>
    <row r="36" ht="20.4" customHeight="1" s="107">
      <c r="A36" s="163" t="inlineStr">
        <is>
          <t>Formula: Intensity = Total Emissions / Denominator (revenue, output, FTE, m²). Disaggregate Scope 1+2 by consolidated group vs. equity-accounted.</t>
        </is>
      </c>
      <c r="B36" s="162" t="n"/>
      <c r="C36" s="162" t="n"/>
      <c r="D36" s="162" t="n"/>
      <c r="E36" s="162" t="n"/>
      <c r="F36" s="162" t="n"/>
      <c r="G36" s="162" t="n"/>
    </row>
    <row r="37" ht="20.4" customHeight="1" s="107">
      <c r="A37" s="204" t="inlineStr">
        <is>
          <t>#</t>
        </is>
      </c>
      <c r="B37" s="204" t="inlineStr">
        <is>
          <t>Metric</t>
        </is>
      </c>
      <c r="C37" s="204" t="inlineStr">
        <is>
          <t>Emissions (tCO₂e)</t>
        </is>
      </c>
      <c r="D37" s="204" t="inlineStr">
        <is>
          <t>Denominator</t>
        </is>
      </c>
      <c r="E37" s="204" t="inlineStr">
        <is>
          <t>Unit</t>
        </is>
      </c>
      <c r="F37" s="204" t="inlineStr">
        <is>
          <t>Intensity</t>
        </is>
      </c>
      <c r="G37" s="204" t="inlineStr">
        <is>
          <t>Intensity Unit</t>
        </is>
      </c>
    </row>
    <row r="38" ht="20.4" customHeight="1" s="107">
      <c r="A38" s="162" t="n">
        <v>4.1</v>
      </c>
      <c r="B38" s="162" t="inlineStr">
        <is>
          <t>Revenue intensity — Scope 1+2</t>
        </is>
      </c>
      <c r="C38" s="106">
        <f>I13+I23</f>
        <v/>
      </c>
      <c r="D38" s="164" t="n">
        <v>1850000000</v>
      </c>
      <c r="E38" s="164" t="inlineStr">
        <is>
          <t>USD revenue</t>
        </is>
      </c>
      <c r="F38" s="66">
        <f>C38/D38*1000000</f>
        <v/>
      </c>
      <c r="G38" s="162" t="inlineStr">
        <is>
          <t>tCO₂e / USD m</t>
        </is>
      </c>
    </row>
    <row r="39" ht="20.4" customHeight="1" s="107">
      <c r="A39" s="162" t="n">
        <v>4.2</v>
      </c>
      <c r="B39" s="162" t="inlineStr">
        <is>
          <t>Production intensity — Scope 1 only</t>
        </is>
      </c>
      <c r="C39" s="106">
        <f>I13</f>
        <v/>
      </c>
      <c r="D39" s="164" t="n">
        <v>425000</v>
      </c>
      <c r="E39" s="164" t="inlineStr">
        <is>
          <t>tonnes product</t>
        </is>
      </c>
      <c r="F39" s="66">
        <f>C39/D39</f>
        <v/>
      </c>
      <c r="G39" s="162" t="inlineStr">
        <is>
          <t>tCO₂e / tonne</t>
        </is>
      </c>
    </row>
    <row r="40" ht="20.4" customHeight="1" s="107">
      <c r="A40" s="162" t="n">
        <v>4.3</v>
      </c>
      <c r="B40" s="162" t="inlineStr">
        <is>
          <t>Employee intensity — Scope 1+2 (market)</t>
        </is>
      </c>
      <c r="C40" s="106">
        <f>I13+J23</f>
        <v/>
      </c>
      <c r="D40" s="164" t="n">
        <v>8500</v>
      </c>
      <c r="E40" s="164" t="inlineStr">
        <is>
          <t>FTE</t>
        </is>
      </c>
      <c r="F40" s="66">
        <f>C40/D40</f>
        <v/>
      </c>
      <c r="G40" s="162" t="inlineStr">
        <is>
          <t>tCO₂e / FTE</t>
        </is>
      </c>
    </row>
    <row r="41" ht="20.4" customHeight="1" s="107">
      <c r="A41" s="162" t="n">
        <v>4.4</v>
      </c>
      <c r="B41" s="162" t="inlineStr">
        <is>
          <t>Floor-area intensity — Scope 1+2</t>
        </is>
      </c>
      <c r="C41" s="106">
        <f>I13+I23</f>
        <v/>
      </c>
      <c r="D41" s="164" t="n">
        <v>320000</v>
      </c>
      <c r="E41" s="164" t="inlineStr">
        <is>
          <t>m²</t>
        </is>
      </c>
      <c r="F41" s="66">
        <f>C41/D41*1000</f>
        <v/>
      </c>
      <c r="G41" s="162" t="inlineStr">
        <is>
          <t>kgCO₂e / m²</t>
        </is>
      </c>
    </row>
    <row r="42" ht="20.4" customHeight="1" s="107">
      <c r="A42" s="162" t="n">
        <v>4.5</v>
      </c>
      <c r="B42" s="162" t="inlineStr">
        <is>
          <t>Disaggregation — Consolidated group share</t>
        </is>
      </c>
      <c r="C42" s="106">
        <f>(I13+I23)*0.92</f>
        <v/>
      </c>
      <c r="D42" s="162" t="n"/>
      <c r="E42" s="162" t="n"/>
      <c r="F42" s="162" t="inlineStr">
        <is>
          <t>92% of total Scope 1+2 attributable to consolidated group; 8% to equity-accounted JVs (disclosed separately per Para 29(a)(iv)).</t>
        </is>
      </c>
      <c r="G42" s="162" t="n"/>
    </row>
    <row r="43" ht="20.4" customHeight="1" s="107">
      <c r="A43" s="162" t="n"/>
      <c r="B43" s="162" t="n"/>
      <c r="C43" s="162" t="n"/>
      <c r="D43" s="162" t="n"/>
      <c r="E43" s="162" t="n"/>
      <c r="F43" s="162" t="n"/>
      <c r="G43" s="162" t="n"/>
    </row>
    <row r="44" ht="24" customHeight="1" s="107">
      <c r="A44" s="153" t="inlineStr">
        <is>
          <t>5. INTERNAL CARBON PRICE &amp; CAPITAL DEPLOYMENT [Para 29(e), 29(f)]</t>
        </is>
      </c>
    </row>
    <row r="45" ht="20.4" customFormat="1" customHeight="1" s="45">
      <c r="A45" s="206" t="inlineStr">
        <is>
          <t>Shadow price applied to capex appraisal; deployment captures total capex/opex allocated to climate-related opportunities.</t>
        </is>
      </c>
    </row>
    <row r="46" ht="20.4" customHeight="1" s="107">
      <c r="A46" s="204" t="inlineStr">
        <is>
          <t>#</t>
        </is>
      </c>
      <c r="B46" s="204" t="inlineStr">
        <is>
          <t>Project / Item</t>
        </is>
      </c>
      <c r="C46" s="204" t="inlineStr">
        <is>
          <t>Projected Emissions (tCO₂e/yr)</t>
        </is>
      </c>
      <c r="D46" s="204" t="inlineStr">
        <is>
          <t>Internal Carbon Price (USD/tCO₂e)</t>
        </is>
      </c>
      <c r="E46" s="204" t="inlineStr">
        <is>
          <t>Annual Shadow Cost (USD)</t>
        </is>
      </c>
      <c r="F46" s="204" t="inlineStr">
        <is>
          <t>Project Life (yrs)</t>
        </is>
      </c>
      <c r="G46" s="204" t="inlineStr">
        <is>
          <t>NPV Adjustment (USD)</t>
        </is>
      </c>
    </row>
    <row r="47" ht="20.4" customHeight="1" s="107">
      <c r="A47" s="162" t="n">
        <v>5.1</v>
      </c>
      <c r="B47" s="162" t="inlineStr">
        <is>
          <t>Gas turbine upgrade (Project A)</t>
        </is>
      </c>
      <c r="C47" s="164" t="n">
        <v>14500</v>
      </c>
      <c r="D47" s="164" t="n">
        <v>75</v>
      </c>
      <c r="E47" s="106">
        <f>C47*D47</f>
        <v/>
      </c>
      <c r="F47" s="106" t="n">
        <v>15</v>
      </c>
      <c r="G47" s="106">
        <f>E47*((1-(1+0.08)^-F47)/0.08)</f>
        <v/>
      </c>
    </row>
    <row r="48" ht="20.4" customHeight="1" s="107">
      <c r="A48" s="162" t="n">
        <v>5.2</v>
      </c>
      <c r="B48" s="162" t="inlineStr">
        <is>
          <t>Electric kiln (Project B)</t>
        </is>
      </c>
      <c r="C48" s="164" t="n">
        <v>2100</v>
      </c>
      <c r="D48" s="164" t="n">
        <v>75</v>
      </c>
      <c r="E48" s="106">
        <f>C48*D48</f>
        <v/>
      </c>
      <c r="F48" s="106" t="n">
        <v>20</v>
      </c>
      <c r="G48" s="106">
        <f>E48*((1-(1+0.08)^-F48)/0.08)</f>
        <v/>
      </c>
    </row>
    <row r="49" ht="20.4" customHeight="1" s="107">
      <c r="A49" s="162" t="n">
        <v>5.3</v>
      </c>
      <c r="B49" s="162" t="inlineStr">
        <is>
          <t>Solar PV rooftop (Project C — avoided emissions)</t>
        </is>
      </c>
      <c r="C49" s="164" t="n">
        <v>-3800</v>
      </c>
      <c r="D49" s="164" t="n">
        <v>75</v>
      </c>
      <c r="E49" s="106">
        <f>C49*D49</f>
        <v/>
      </c>
      <c r="F49" s="106" t="n">
        <v>20</v>
      </c>
      <c r="G49" s="106">
        <f>E49*((1-(1+0.08)^-F49)/0.08)</f>
        <v/>
      </c>
    </row>
    <row r="50" ht="20.4" customHeight="1" s="107">
      <c r="A50" s="162" t="n">
        <v>5.4</v>
      </c>
      <c r="B50" s="162" t="inlineStr">
        <is>
          <t>Capital deployment — Low-carbon R&amp;D</t>
        </is>
      </c>
      <c r="C50" s="162" t="n"/>
      <c r="D50" s="162" t="n"/>
      <c r="E50" s="167" t="n">
        <v>42000000</v>
      </c>
      <c r="F50" s="162" t="n"/>
      <c r="G50" s="162" t="inlineStr">
        <is>
          <t>FY24 capex on low-carbon initiatives (5.8% of total capex of USD 725m).</t>
        </is>
      </c>
    </row>
    <row r="51" ht="20.4" customHeight="1" s="107">
      <c r="A51" s="162" t="n">
        <v>5.5</v>
      </c>
      <c r="B51" s="162" t="inlineStr">
        <is>
          <t>Capital deployment — Climate adaptation</t>
        </is>
      </c>
      <c r="C51" s="162" t="n"/>
      <c r="D51" s="162" t="n"/>
      <c r="E51" s="167" t="n">
        <v>8500000</v>
      </c>
      <c r="F51" s="162" t="n"/>
      <c r="G51" s="162" t="inlineStr">
        <is>
          <t>Coastal flood defences and cooling upgrades.</t>
        </is>
      </c>
    </row>
    <row r="52" ht="20.4" customHeight="1" s="107">
      <c r="A52" s="162" t="n"/>
      <c r="B52" s="162" t="n"/>
      <c r="C52" s="162" t="n"/>
      <c r="D52" s="162" t="n"/>
      <c r="E52" s="162" t="n"/>
      <c r="F52" s="162" t="n"/>
      <c r="G52" s="162" t="n"/>
    </row>
    <row r="53" ht="24" customHeight="1" s="107">
      <c r="A53" s="153" t="inlineStr">
        <is>
          <t>6. FINANCED EMISSIONS — Banking, Asset Mgmt, Insurance [Para B61–B63A]</t>
        </is>
      </c>
    </row>
    <row r="54" ht="20.4" customFormat="1" customHeight="1" s="45">
      <c r="A54" s="206" t="inlineStr">
        <is>
          <t>Formula (PCAF): Financed Emissions = Σ (Attribution Factor × Investee Emissions). Attribution = Outstanding amount / (EVIC or Total Equity+Debt).</t>
        </is>
      </c>
    </row>
    <row r="55" ht="20.4" customHeight="1" s="107">
      <c r="A55" s="204" t="inlineStr">
        <is>
          <t>#</t>
        </is>
      </c>
      <c r="B55" s="204" t="inlineStr">
        <is>
          <t>Asset Class / Counterparty</t>
        </is>
      </c>
      <c r="C55" s="204" t="inlineStr">
        <is>
          <t>Outstanding (USD m)</t>
        </is>
      </c>
      <c r="D55" s="204" t="inlineStr">
        <is>
          <t>EVIC / Total Cap (USD m)</t>
        </is>
      </c>
      <c r="E55" s="204" t="inlineStr">
        <is>
          <t>Attribution Factor</t>
        </is>
      </c>
      <c r="F55" s="204" t="inlineStr">
        <is>
          <t>Investee Scope 1+2 (tCO₂e)</t>
        </is>
      </c>
      <c r="G55" s="204" t="inlineStr">
        <is>
          <t>Financed Emissions (tCO₂e)</t>
        </is>
      </c>
      <c r="H55" s="204" t="inlineStr">
        <is>
          <t>PCAF Data Quality (1–5)</t>
        </is>
      </c>
    </row>
    <row r="56" ht="20.4" customHeight="1" s="107">
      <c r="A56" s="162" t="n">
        <v>6.1</v>
      </c>
      <c r="B56" s="162" t="inlineStr">
        <is>
          <t>Corporate loan — Cement Co.</t>
        </is>
      </c>
      <c r="C56" s="167" t="n">
        <v>50</v>
      </c>
      <c r="D56" s="167" t="n">
        <v>1200</v>
      </c>
      <c r="E56" s="522">
        <f>C56/D56</f>
        <v/>
      </c>
      <c r="F56" s="167" t="n">
        <v>2800000</v>
      </c>
      <c r="G56" s="106">
        <f>E56*F56</f>
        <v/>
      </c>
      <c r="H56" s="41" t="n">
        <v>2</v>
      </c>
    </row>
    <row r="57" ht="20.4" customHeight="1" s="107">
      <c r="A57" s="162" t="n">
        <v>6.2</v>
      </c>
      <c r="B57" s="162" t="inlineStr">
        <is>
          <t>Corporate loan — Tech Co.</t>
        </is>
      </c>
      <c r="C57" s="167" t="n">
        <v>25</v>
      </c>
      <c r="D57" s="167" t="n">
        <v>8500</v>
      </c>
      <c r="E57" s="522">
        <f>C57/D57</f>
        <v/>
      </c>
      <c r="F57" s="167" t="n">
        <v>18000</v>
      </c>
      <c r="G57" s="106">
        <f>E57*F57</f>
        <v/>
      </c>
      <c r="H57" s="41" t="n">
        <v>1</v>
      </c>
    </row>
    <row r="58" ht="20.4" customHeight="1" s="107">
      <c r="A58" s="162" t="n">
        <v>6.3</v>
      </c>
      <c r="B58" s="162" t="inlineStr">
        <is>
          <t>Listed equity — Utility</t>
        </is>
      </c>
      <c r="C58" s="167" t="n">
        <v>12</v>
      </c>
      <c r="D58" s="167" t="n">
        <v>4200</v>
      </c>
      <c r="E58" s="522">
        <f>C58/D58</f>
        <v/>
      </c>
      <c r="F58" s="167" t="n">
        <v>9500000</v>
      </c>
      <c r="G58" s="106">
        <f>E58*F58</f>
        <v/>
      </c>
      <c r="H58" s="41" t="n">
        <v>2</v>
      </c>
    </row>
    <row r="59" ht="20.4" customHeight="1" s="107">
      <c r="A59" s="162" t="n">
        <v>6.4</v>
      </c>
      <c r="B59" s="162" t="inlineStr">
        <is>
          <t>Mortgage portfolio — UK residential</t>
        </is>
      </c>
      <c r="C59" s="167" t="n">
        <v>850</v>
      </c>
      <c r="D59" s="167" t="n">
        <v>1700</v>
      </c>
      <c r="E59" s="522">
        <f>C59/D59</f>
        <v/>
      </c>
      <c r="F59" s="167" t="n">
        <v>165000</v>
      </c>
      <c r="G59" s="106">
        <f>E59*F59</f>
        <v/>
      </c>
      <c r="H59" s="41" t="n">
        <v>4</v>
      </c>
    </row>
    <row r="60" ht="20.4" customHeight="1" s="107">
      <c r="A60" s="162" t="n">
        <v>6.5</v>
      </c>
      <c r="B60" s="162" t="inlineStr">
        <is>
          <t>Motor vehicle loan — retail portfolio</t>
        </is>
      </c>
      <c r="C60" s="167" t="n">
        <v>320</v>
      </c>
      <c r="D60" s="167" t="n">
        <v>640</v>
      </c>
      <c r="E60" s="522">
        <f>C60/D60</f>
        <v/>
      </c>
      <c r="F60" s="167" t="n">
        <v>195000</v>
      </c>
      <c r="G60" s="106">
        <f>E60*F60</f>
        <v/>
      </c>
      <c r="H60" s="41" t="n">
        <v>3</v>
      </c>
    </row>
    <row r="61" ht="20.4" customHeight="1" s="107">
      <c r="A61" s="166" t="n"/>
      <c r="B61" s="22" t="inlineStr">
        <is>
          <t>TOTAL Financed Emissions</t>
        </is>
      </c>
      <c r="C61" s="22">
        <f>SUM(C56:C60)</f>
        <v/>
      </c>
      <c r="D61" s="166" t="n"/>
      <c r="E61" s="166" t="n"/>
      <c r="F61" s="166" t="n"/>
      <c r="G61" s="67">
        <f>SUM(G56:G60)</f>
        <v/>
      </c>
      <c r="H61" s="37">
        <f>SUMPRODUCT(G56:G60,H56:H60)/SUM(G56:G60)</f>
        <v/>
      </c>
    </row>
    <row r="62" ht="20.4" customHeight="1" s="107">
      <c r="A62" s="162" t="n"/>
      <c r="B62" s="162" t="n"/>
      <c r="C62" s="162" t="n"/>
      <c r="D62" s="162" t="n"/>
      <c r="E62" s="162" t="n"/>
      <c r="F62" s="162" t="n"/>
      <c r="G62" s="162" t="n"/>
    </row>
    <row r="63" ht="24" customHeight="1" s="107">
      <c r="A63" s="153" t="inlineStr">
        <is>
          <t>7. TRANSITION &amp; PHYSICAL RISK EXPOSURE [Para 29(b), 29(c), 22 climate resilience]</t>
        </is>
      </c>
    </row>
    <row r="64" ht="20.4" customHeight="1" s="107">
      <c r="A64" s="163" t="inlineStr">
        <is>
          <t>Quantifies assets, activities, or revenue vulnerable to transition (policy, technology, market) or physical (acute, chronic) risks.</t>
        </is>
      </c>
      <c r="B64" s="162" t="n"/>
      <c r="C64" s="162" t="n"/>
      <c r="D64" s="162" t="n"/>
      <c r="E64" s="162" t="n"/>
      <c r="F64" s="162" t="n"/>
      <c r="G64" s="162" t="n"/>
    </row>
    <row r="65" ht="20.4" customHeight="1" s="107">
      <c r="A65" s="204" t="inlineStr">
        <is>
          <t>#</t>
        </is>
      </c>
    </row>
    <row r="66" ht="20.4" customFormat="1" customHeight="1" s="45">
      <c r="A66" s="207" t="n">
        <v>7.1</v>
      </c>
    </row>
    <row r="67" ht="20.4" customHeight="1" s="107">
      <c r="A67" s="162" t="n">
        <v>7.2</v>
      </c>
      <c r="B67" s="162" t="inlineStr">
        <is>
          <t>Transition — Revenue from products subject to phase-out</t>
        </is>
      </c>
      <c r="C67" s="167" t="n">
        <v>285</v>
      </c>
      <c r="D67" s="167" t="n">
        <v>1850</v>
      </c>
      <c r="E67" s="523">
        <f>C67/D67</f>
        <v/>
      </c>
      <c r="F67" s="162" t="inlineStr">
        <is>
          <t>Medium (2030)</t>
        </is>
      </c>
      <c r="G67" s="162" t="inlineStr">
        <is>
          <t>ICE vehicle sales in EU/UK under 2035 ban.</t>
        </is>
      </c>
    </row>
    <row r="68" ht="20.4" customHeight="1" s="107">
      <c r="A68" s="162" t="n">
        <v>7.3</v>
      </c>
      <c r="B68" s="162" t="inlineStr">
        <is>
          <t>Physical — Assets in high flood-risk zones (1-in-100)</t>
        </is>
      </c>
      <c r="C68" s="167" t="n">
        <v>620</v>
      </c>
      <c r="D68" s="167" t="n">
        <v>8400</v>
      </c>
      <c r="E68" s="523">
        <f>C68/D68</f>
        <v/>
      </c>
      <c r="F68" s="162" t="inlineStr">
        <is>
          <t>Long (2050)</t>
        </is>
      </c>
      <c r="G68" s="162" t="inlineStr">
        <is>
          <t>Two coastal plants and one DC — RCP 8.5.</t>
        </is>
      </c>
    </row>
    <row r="69" ht="20.4" customHeight="1" s="107">
      <c r="A69" s="162" t="n">
        <v>7.4</v>
      </c>
      <c r="B69" s="162" t="inlineStr">
        <is>
          <t>Physical — Revenue from heat-stress regions</t>
        </is>
      </c>
      <c r="C69" s="167" t="n">
        <v>410</v>
      </c>
      <c r="D69" s="167" t="n">
        <v>1850</v>
      </c>
      <c r="E69" s="523">
        <f>C69/D69</f>
        <v/>
      </c>
      <c r="F69" s="162" t="inlineStr">
        <is>
          <t>Long (2050)</t>
        </is>
      </c>
      <c r="G69" s="162" t="inlineStr">
        <is>
          <t>Outdoor labour productivity &amp; cooling costs.</t>
        </is>
      </c>
    </row>
    <row r="70" ht="20.4" customHeight="1" s="107">
      <c r="A70" s="162" t="n">
        <v>7.5</v>
      </c>
      <c r="B70" s="162" t="inlineStr">
        <is>
          <t>Opportunity — Revenue from low-carbon products</t>
        </is>
      </c>
      <c r="C70" s="167" t="n">
        <v>312</v>
      </c>
      <c r="D70" s="167" t="n">
        <v>1850</v>
      </c>
      <c r="E70" s="523">
        <f>C70/D70</f>
        <v/>
      </c>
      <c r="F70" s="162" t="inlineStr">
        <is>
          <t>Short (2025)</t>
        </is>
      </c>
      <c r="G70" s="162" t="inlineStr">
        <is>
          <t>BEV, heat pump, and green-steel product lines.</t>
        </is>
      </c>
    </row>
    <row r="71" ht="20.4" customHeight="1" s="107">
      <c r="A71" s="162" t="n"/>
      <c r="B71" s="162" t="n"/>
      <c r="C71" s="162" t="n"/>
      <c r="D71" s="162" t="n"/>
      <c r="E71" s="162" t="n"/>
      <c r="F71" s="162" t="n"/>
      <c r="G71" s="162" t="n"/>
    </row>
    <row r="72" ht="24" customHeight="1" s="107">
      <c r="A72" s="153" t="inlineStr">
        <is>
          <t>8. GHG TARGETS — Gross / Net / Intensity &amp; Progress [Para 33–36, B66–B71]</t>
        </is>
      </c>
    </row>
    <row r="73" ht="20.4" customFormat="1" customHeight="1" s="45">
      <c r="A73" s="206" t="inlineStr">
        <is>
          <t>Both gross and net targets must be disclosed where the entity sets net targets (Para B68–B69).</t>
        </is>
      </c>
    </row>
    <row r="74" ht="20.4" customHeight="1" s="107">
      <c r="A74" s="204" t="inlineStr">
        <is>
          <t>#</t>
        </is>
      </c>
      <c r="B74" s="204" t="inlineStr">
        <is>
          <t>Target</t>
        </is>
      </c>
      <c r="C74" s="204" t="inlineStr">
        <is>
          <t>Base Year</t>
        </is>
      </c>
      <c r="D74" s="204" t="inlineStr">
        <is>
          <t>Base Emissions (tCO₂e)</t>
        </is>
      </c>
      <c r="E74" s="204" t="inlineStr">
        <is>
          <t>Target Year</t>
        </is>
      </c>
      <c r="F74" s="204" t="inlineStr">
        <is>
          <t>Target Reduction %</t>
        </is>
      </c>
      <c r="G74" s="204" t="inlineStr">
        <is>
          <t>Target Emissions (tCO₂e)</t>
        </is>
      </c>
      <c r="H74" s="204" t="inlineStr">
        <is>
          <t>Current Year Emissions</t>
        </is>
      </c>
      <c r="I74" s="204" t="inlineStr">
        <is>
          <t>Progress %</t>
        </is>
      </c>
    </row>
    <row r="75" ht="20.4" customHeight="1" s="107">
      <c r="A75" s="162" t="n">
        <v>8.1</v>
      </c>
      <c r="B75" s="162" t="inlineStr">
        <is>
          <t>Scope 1+2 — Absolute (gross)</t>
        </is>
      </c>
      <c r="C75" s="162" t="n">
        <v>2019</v>
      </c>
      <c r="D75" s="167" t="n">
        <v>85000</v>
      </c>
      <c r="E75" s="164" t="n">
        <v>2030</v>
      </c>
      <c r="F75" s="524" t="n">
        <v>0.5</v>
      </c>
      <c r="G75" s="106">
        <f>D75*(1-F75)</f>
        <v/>
      </c>
      <c r="H75" s="42" t="n">
        <v>73732</v>
      </c>
      <c r="I75" s="525">
        <f>(D75-H75)/(D75-G75)</f>
        <v/>
      </c>
    </row>
    <row r="76" ht="20.4" customHeight="1" s="107">
      <c r="A76" s="162" t="n">
        <v>8.199999999999999</v>
      </c>
      <c r="B76" s="162" t="inlineStr">
        <is>
          <t>Scope 1+2 — Net (after removals/credits)</t>
        </is>
      </c>
      <c r="C76" s="162" t="n">
        <v>2019</v>
      </c>
      <c r="D76" s="167" t="n">
        <v>85000</v>
      </c>
      <c r="E76" s="164" t="n">
        <v>2030</v>
      </c>
      <c r="F76" s="524" t="n">
        <v>0.6</v>
      </c>
      <c r="G76" s="106">
        <f>D76*(1-F76)</f>
        <v/>
      </c>
      <c r="H76" s="42" t="n">
        <v>68000</v>
      </c>
      <c r="I76" s="525">
        <f>(D76-H76)/(D76-G76)</f>
        <v/>
      </c>
    </row>
    <row r="77" ht="20.4" customHeight="1" s="107">
      <c r="A77" s="162" t="n">
        <v>8.300000000000001</v>
      </c>
      <c r="B77" s="162" t="inlineStr">
        <is>
          <t>Scope 3 (Cat 1, 11) — Absolute</t>
        </is>
      </c>
      <c r="C77" s="162" t="n">
        <v>2019</v>
      </c>
      <c r="D77" s="167" t="n">
        <v>2200000</v>
      </c>
      <c r="E77" s="164" t="n">
        <v>2035</v>
      </c>
      <c r="F77" s="524" t="n">
        <v>0.42</v>
      </c>
      <c r="G77" s="106">
        <f>D77*(1-F77)</f>
        <v/>
      </c>
      <c r="H77" s="42" t="n">
        <v>1820000</v>
      </c>
      <c r="I77" s="525">
        <f>(D77-H77)/(D77-G77)</f>
        <v/>
      </c>
    </row>
    <row r="78" ht="20.4" customHeight="1" s="107">
      <c r="A78" s="162" t="n">
        <v>8.4</v>
      </c>
      <c r="B78" s="162" t="inlineStr">
        <is>
          <t>Intensity — tCO₂e per tonne product</t>
        </is>
      </c>
      <c r="C78" s="162" t="n">
        <v>2019</v>
      </c>
      <c r="D78" s="526" t="n">
        <v>0.22</v>
      </c>
      <c r="E78" s="164" t="n">
        <v>2030</v>
      </c>
      <c r="F78" s="524" t="n">
        <v>0.35</v>
      </c>
      <c r="G78" s="527">
        <f>D78*(1-F78)</f>
        <v/>
      </c>
      <c r="H78" s="528" t="n">
        <v>0.151</v>
      </c>
      <c r="I78" s="525">
        <f>(D78-H78)/(D78-G78)</f>
        <v/>
      </c>
    </row>
    <row r="79" ht="20.4" customHeight="1" s="107">
      <c r="A79" s="162" t="n">
        <v>8.5</v>
      </c>
      <c r="B79" s="162" t="inlineStr">
        <is>
          <t>Carbon credits planned (illustrative)</t>
        </is>
      </c>
      <c r="C79" s="162" t="n"/>
      <c r="D79" s="162" t="n"/>
      <c r="E79" s="164" t="n">
        <v>2030</v>
      </c>
      <c r="F79" s="164" t="n"/>
      <c r="G79" s="164" t="n">
        <v>8500</v>
      </c>
      <c r="H79" s="41" t="n">
        <v>2400</v>
      </c>
      <c r="I79" t="inlineStr">
        <is>
          <t>tCO₂e: 2,400 already retired (nature-based, Verra VCS); 8,500 budgeted by 2030.</t>
        </is>
      </c>
    </row>
    <row r="80" ht="20.4" customHeight="1" s="107">
      <c r="A80" s="162" t="n"/>
      <c r="B80" s="162" t="n"/>
      <c r="C80" s="162" t="n"/>
      <c r="D80" s="162" t="n"/>
      <c r="E80" s="162" t="n"/>
      <c r="F80" s="162" t="n"/>
      <c r="G80" s="162" t="n"/>
    </row>
    <row r="81" ht="24" customHeight="1" s="107">
      <c r="A81" s="153" t="inlineStr">
        <is>
          <t>9. ACTIVITY METRICS, EMISSION &amp; ENERGY INTENSITY — with Tier-1 benchmarks [Para 29(e), 32]</t>
        </is>
      </c>
    </row>
    <row r="82" ht="45" customHeight="1" s="107">
      <c r="A82" s="205" t="inlineStr">
        <is>
          <t>Intensity = GHG (or energy) per unit of business activity. IFRS S2 Para 32 requires disclosure of one or more intensity metrics aligned with how the entity manages climate-related performance. Benchmarks below are illustrative ranges from Tier-1 sources — always validate against the latest publication.</t>
        </is>
      </c>
    </row>
    <row r="83" ht="45" customHeight="1" s="107">
      <c r="A83" s="155" t="inlineStr">
        <is>
          <t>Note — the Scope 1/2/3 totals in Sections 1–3 are illustrative single-site examples. Entity-level intensities below will look low vs benchmarks until you scale Sections 1–3 to full-entity totals. Replace input cells (blue) in those sections, or override C94/C95 directly, to see realistic intensities.</t>
        </is>
      </c>
    </row>
    <row r="84" ht="20.4" customHeight="1" s="107">
      <c r="A84" s="156" t="inlineStr">
        <is>
          <t>9a. ACTIVITY METRICS (entity-level)</t>
        </is>
      </c>
      <c r="B84" s="529" t="n"/>
      <c r="C84" s="529" t="n"/>
      <c r="D84" s="529" t="n"/>
      <c r="E84" s="529" t="n"/>
      <c r="F84" s="529" t="n"/>
      <c r="G84" s="530" t="n"/>
    </row>
    <row r="85" ht="20.4" customHeight="1" s="107">
      <c r="A85" s="174" t="inlineStr">
        <is>
          <t>#</t>
        </is>
      </c>
      <c r="B85" s="175" t="inlineStr">
        <is>
          <t>Activity Metric</t>
        </is>
      </c>
      <c r="C85" s="175" t="inlineStr">
        <is>
          <t>Value</t>
        </is>
      </c>
      <c r="D85" s="175" t="inlineStr">
        <is>
          <t>Unit</t>
        </is>
      </c>
      <c r="E85" s="175" t="inlineStr">
        <is>
          <t>Notes / Source</t>
        </is>
      </c>
      <c r="F85" s="175" t="n"/>
      <c r="G85" s="176" t="n"/>
    </row>
    <row r="86" ht="20.4" customHeight="1" s="107">
      <c r="A86" s="174" t="inlineStr">
        <is>
          <t>9a.1</t>
        </is>
      </c>
      <c r="B86" s="175" t="inlineStr">
        <is>
          <t>Production volume — cement</t>
        </is>
      </c>
      <c r="C86" s="177" t="n">
        <v>4200000</v>
      </c>
      <c r="D86" s="175" t="inlineStr">
        <is>
          <t>tonnes</t>
        </is>
      </c>
      <c r="E86" s="175" t="inlineStr">
        <is>
          <t>Annual production, all plants (illustrative)</t>
        </is>
      </c>
      <c r="F86" s="175" t="n"/>
      <c r="G86" s="176" t="n"/>
    </row>
    <row r="87" ht="20.4" customHeight="1" s="107">
      <c r="A87" s="174" t="inlineStr">
        <is>
          <t>9a.2</t>
        </is>
      </c>
      <c r="B87" s="175" t="inlineStr">
        <is>
          <t>Production volume — clinker</t>
        </is>
      </c>
      <c r="C87" s="177" t="n">
        <v>3150000</v>
      </c>
      <c r="D87" s="175" t="inlineStr">
        <is>
          <t>tonnes</t>
        </is>
      </c>
      <c r="E87" s="175" t="inlineStr">
        <is>
          <t>Clinker/cement ratio ~0.75</t>
        </is>
      </c>
      <c r="F87" s="175" t="n"/>
      <c r="G87" s="176" t="n"/>
    </row>
    <row r="88" ht="20.4" customHeight="1" s="107">
      <c r="A88" s="174" t="inlineStr">
        <is>
          <t>9a.3</t>
        </is>
      </c>
      <c r="B88" s="175" t="inlineStr">
        <is>
          <t>Revenue</t>
        </is>
      </c>
      <c r="C88" s="177" t="n">
        <v>2500</v>
      </c>
      <c r="D88" s="175" t="inlineStr">
        <is>
          <t>USD million</t>
        </is>
      </c>
      <c r="E88" s="175" t="inlineStr">
        <is>
          <t>Consolidated FY</t>
        </is>
      </c>
      <c r="F88" s="175" t="n"/>
      <c r="G88" s="176" t="n"/>
    </row>
    <row r="89" ht="20.4" customHeight="1" s="107">
      <c r="A89" s="174" t="inlineStr">
        <is>
          <t>9a.4</t>
        </is>
      </c>
      <c r="B89" s="175" t="inlineStr">
        <is>
          <t>Floor area</t>
        </is>
      </c>
      <c r="C89" s="177" t="n">
        <v>185000</v>
      </c>
      <c r="D89" s="175" t="inlineStr">
        <is>
          <t>m²</t>
        </is>
      </c>
      <c r="E89" s="175" t="inlineStr">
        <is>
          <t>All sites, GIA basis</t>
        </is>
      </c>
      <c r="F89" s="175" t="n"/>
      <c r="G89" s="176" t="n"/>
    </row>
    <row r="90" ht="20.4" customHeight="1" s="107">
      <c r="A90" s="174" t="inlineStr">
        <is>
          <t>9a.5</t>
        </is>
      </c>
      <c r="B90" s="175" t="inlineStr">
        <is>
          <t>FTE headcount</t>
        </is>
      </c>
      <c r="C90" s="177" t="n">
        <v>8400</v>
      </c>
      <c r="D90" s="175" t="inlineStr">
        <is>
          <t>FTE</t>
        </is>
      </c>
      <c r="E90" s="175" t="inlineStr">
        <is>
          <t>Year-end</t>
        </is>
      </c>
      <c r="F90" s="175" t="n"/>
      <c r="G90" s="176" t="n"/>
    </row>
    <row r="91" ht="20.4" customHeight="1" s="107">
      <c r="A91" s="174" t="inlineStr">
        <is>
          <t>9a.6</t>
        </is>
      </c>
      <c r="B91" s="175" t="inlineStr">
        <is>
          <t>Total energy consumption</t>
        </is>
      </c>
      <c r="C91" s="177" t="n">
        <v>14250000</v>
      </c>
      <c r="D91" s="175" t="inlineStr">
        <is>
          <t>GJ</t>
        </is>
      </c>
      <c r="E91" s="175" t="inlineStr">
        <is>
          <t>All fuels + electricity + heat (3.96 TWh)</t>
        </is>
      </c>
      <c r="F91" s="175" t="n"/>
      <c r="G91" s="176" t="n"/>
    </row>
    <row r="92" ht="20.4" customHeight="1" s="107">
      <c r="A92" s="174" t="inlineStr">
        <is>
          <t>9a.7</t>
        </is>
      </c>
      <c r="B92" s="175" t="inlineStr">
        <is>
          <t>Renewable electricity</t>
        </is>
      </c>
      <c r="C92" s="177" t="n">
        <v>285000</v>
      </c>
      <c r="D92" s="175" t="inlineStr">
        <is>
          <t>MWh</t>
        </is>
      </c>
      <c r="E92" s="175" t="inlineStr">
        <is>
          <t>Bundled + unbundled EACs</t>
        </is>
      </c>
      <c r="F92" s="175" t="n"/>
      <c r="G92" s="176" t="n"/>
    </row>
    <row r="93" ht="20.4" customHeight="1" s="107">
      <c r="A93" s="174" t="inlineStr">
        <is>
          <t>9a.8</t>
        </is>
      </c>
      <c r="B93" s="175" t="inlineStr">
        <is>
          <t>Total electricity consumption</t>
        </is>
      </c>
      <c r="C93" s="177" t="n">
        <v>950000</v>
      </c>
      <c r="D93" s="175" t="inlineStr">
        <is>
          <t>MWh</t>
        </is>
      </c>
      <c r="E93" s="175" t="inlineStr">
        <is>
          <t>Grid + on-site</t>
        </is>
      </c>
      <c r="F93" s="175" t="n"/>
      <c r="G93" s="176" t="n"/>
    </row>
    <row r="94" ht="20.4" customHeight="1" s="107">
      <c r="A94" s="174" t="inlineStr">
        <is>
          <t>9a.9</t>
        </is>
      </c>
      <c r="B94" s="175" t="inlineStr">
        <is>
          <t>Scope 1+2 emissions (market-based)</t>
        </is>
      </c>
      <c r="C94" s="178">
        <f>I13+J23</f>
        <v/>
      </c>
      <c r="D94" s="175" t="inlineStr">
        <is>
          <t>tCO₂e</t>
        </is>
      </c>
      <c r="E94" s="175" t="inlineStr">
        <is>
          <t>Link to Sections 1–2 (Scope 1 + Scope 2 market)</t>
        </is>
      </c>
      <c r="F94" s="175" t="n"/>
      <c r="G94" s="176" t="n"/>
    </row>
    <row r="95" ht="20.4" customHeight="1" s="107">
      <c r="A95" s="179" t="inlineStr">
        <is>
          <t>9a.10</t>
        </is>
      </c>
      <c r="B95" s="180" t="inlineStr">
        <is>
          <t>Scope 3 emissions</t>
        </is>
      </c>
      <c r="C95" s="181" t="n">
        <v>1652028</v>
      </c>
      <c r="D95" s="180" t="inlineStr">
        <is>
          <t>tCO₂e</t>
        </is>
      </c>
      <c r="E95" s="180" t="inlineStr">
        <is>
          <t>From Section 3 illustrative subset</t>
        </is>
      </c>
      <c r="F95" s="180" t="n"/>
      <c r="G95" s="182" t="n"/>
    </row>
    <row r="96" ht="20.4" customHeight="1" s="107">
      <c r="A96" s="162" t="n"/>
      <c r="B96" s="162" t="n"/>
      <c r="C96" s="162" t="n"/>
      <c r="D96" s="162" t="n"/>
      <c r="E96" s="162" t="n"/>
      <c r="F96" s="162" t="n"/>
      <c r="G96" s="162" t="n"/>
    </row>
    <row r="97" ht="20.4" customHeight="1" s="107">
      <c r="A97" s="159" t="inlineStr">
        <is>
          <t>9b. EMISSION &amp; ENERGY INTENSITY METRICS (calculated)</t>
        </is>
      </c>
      <c r="B97" s="529" t="n"/>
      <c r="C97" s="529" t="n"/>
      <c r="D97" s="529" t="n"/>
      <c r="E97" s="529" t="n"/>
      <c r="F97" s="529" t="n"/>
      <c r="G97" s="530" t="n"/>
    </row>
    <row r="98" ht="20.4" customHeight="1" s="107">
      <c r="A98" s="183" t="inlineStr">
        <is>
          <t>#</t>
        </is>
      </c>
      <c r="B98" s="184" t="inlineStr">
        <is>
          <t>Intensity Metric</t>
        </is>
      </c>
      <c r="C98" s="184" t="inlineStr">
        <is>
          <t>Numerator</t>
        </is>
      </c>
      <c r="D98" s="184" t="inlineStr">
        <is>
          <t>Denominator</t>
        </is>
      </c>
      <c r="E98" s="185" t="inlineStr">
        <is>
          <t>Value</t>
        </is>
      </c>
      <c r="F98" s="184" t="inlineStr">
        <is>
          <t>Unit</t>
        </is>
      </c>
      <c r="G98" s="186" t="inlineStr">
        <is>
          <t>Reporting Use</t>
        </is>
      </c>
    </row>
    <row r="99" ht="20.4" customHeight="1" s="107">
      <c r="A99" s="174" t="inlineStr">
        <is>
          <t>9b.1</t>
        </is>
      </c>
      <c r="B99" s="175" t="inlineStr">
        <is>
          <t>Scope 1+2 per tonne cement (physical)</t>
        </is>
      </c>
      <c r="C99" s="175" t="inlineStr">
        <is>
          <t>S1+S2 (market) tCO₂e</t>
        </is>
      </c>
      <c r="D99" s="175" t="inlineStr">
        <is>
          <t>Cement production (t)</t>
        </is>
      </c>
      <c r="E99" s="197">
        <f>C94/C86*1000</f>
        <v/>
      </c>
      <c r="F99" s="175" t="inlineStr">
        <is>
          <t>kgCO₂e/t cement</t>
        </is>
      </c>
      <c r="G99" s="176" t="inlineStr">
        <is>
          <t>Primary KPI (GCCA, SBTi cement pathway)</t>
        </is>
      </c>
    </row>
    <row r="100" ht="20.4" customHeight="1" s="107">
      <c r="A100" s="174" t="inlineStr">
        <is>
          <t>9b.2</t>
        </is>
      </c>
      <c r="B100" s="175" t="inlineStr">
        <is>
          <t>Scope 1 per tonne clinker (process)</t>
        </is>
      </c>
      <c r="C100" s="187">
        <f>I13</f>
        <v/>
      </c>
      <c r="D100" s="187">
        <f>C87</f>
        <v/>
      </c>
      <c r="E100" s="202">
        <f>C100/D100*1000</f>
        <v/>
      </c>
      <c r="F100" s="175" t="inlineStr">
        <is>
          <t>kgCO₂/t clinker</t>
        </is>
      </c>
      <c r="G100" s="176" t="inlineStr">
        <is>
          <t>Track decarbonisation of clinker (IEA NZE)</t>
        </is>
      </c>
    </row>
    <row r="101" ht="20.4" customHeight="1" s="107">
      <c r="A101" s="174" t="inlineStr">
        <is>
          <t>9b.3</t>
        </is>
      </c>
      <c r="B101" s="175" t="inlineStr">
        <is>
          <t>Scope 1+2+3 per tonne cement (full chain)</t>
        </is>
      </c>
      <c r="C101" s="187">
        <f>C94+C95</f>
        <v/>
      </c>
      <c r="D101" s="187">
        <f>C86</f>
        <v/>
      </c>
      <c r="E101" s="202">
        <f>C101/D101*1000</f>
        <v/>
      </c>
      <c r="F101" s="175" t="inlineStr">
        <is>
          <t>kgCO₂e/t cement</t>
        </is>
      </c>
      <c r="G101" s="176" t="inlineStr">
        <is>
          <t>Full value chain footprint</t>
        </is>
      </c>
    </row>
    <row r="102" ht="20.4" customHeight="1" s="107">
      <c r="A102" s="174" t="inlineStr">
        <is>
          <t>9b.4</t>
        </is>
      </c>
      <c r="B102" s="175" t="inlineStr">
        <is>
          <t>Carbon intensity — revenue</t>
        </is>
      </c>
      <c r="C102" s="175" t="inlineStr">
        <is>
          <t>S1+S2 (market) tCO₂e</t>
        </is>
      </c>
      <c r="D102" s="175" t="inlineStr">
        <is>
          <t>Revenue USD m</t>
        </is>
      </c>
      <c r="E102" s="202">
        <f>C94/C88</f>
        <v/>
      </c>
      <c r="F102" s="175" t="inlineStr">
        <is>
          <t>tCO₂e / USD m</t>
        </is>
      </c>
      <c r="G102" s="176" t="inlineStr">
        <is>
          <t>Cross-sector comparability (financial KPI)</t>
        </is>
      </c>
    </row>
    <row r="103" ht="20.4" customHeight="1" s="107">
      <c r="A103" s="174" t="inlineStr">
        <is>
          <t>9b.5</t>
        </is>
      </c>
      <c r="B103" s="175" t="inlineStr">
        <is>
          <t>Energy intensity — production</t>
        </is>
      </c>
      <c r="C103" s="187">
        <f>C91</f>
        <v/>
      </c>
      <c r="D103" s="187">
        <f>C86</f>
        <v/>
      </c>
      <c r="E103" s="197">
        <f>C103/C86</f>
        <v/>
      </c>
      <c r="F103" s="175" t="inlineStr">
        <is>
          <t>GJ / t cement</t>
        </is>
      </c>
      <c r="G103" s="176" t="inlineStr">
        <is>
          <t>Thermal + electrical (IEA cement bench)</t>
        </is>
      </c>
    </row>
    <row r="104" ht="20.4" customHeight="1" s="107">
      <c r="A104" s="174" t="inlineStr">
        <is>
          <t>9b.6</t>
        </is>
      </c>
      <c r="B104" s="175" t="inlineStr">
        <is>
          <t>Renewable electricity share</t>
        </is>
      </c>
      <c r="C104" s="187">
        <f>C92</f>
        <v/>
      </c>
      <c r="D104" s="187">
        <f>C93</f>
        <v/>
      </c>
      <c r="E104" s="531">
        <f>C92/C93</f>
        <v/>
      </c>
      <c r="F104" s="175" t="inlineStr">
        <is>
          <t>% of electricity</t>
        </is>
      </c>
      <c r="G104" s="176" t="inlineStr">
        <is>
          <t>RE100 / CDP tracker</t>
        </is>
      </c>
    </row>
    <row r="105" ht="20.4" customHeight="1" s="107">
      <c r="A105" s="174" t="inlineStr">
        <is>
          <t>9b.7</t>
        </is>
      </c>
      <c r="B105" s="175" t="inlineStr">
        <is>
          <t>Emissions per FTE</t>
        </is>
      </c>
      <c r="C105" s="187">
        <f>C94</f>
        <v/>
      </c>
      <c r="D105" s="187">
        <f>C90</f>
        <v/>
      </c>
      <c r="E105" s="202">
        <f>C94/C90</f>
        <v/>
      </c>
      <c r="F105" s="175" t="inlineStr">
        <is>
          <t>tCO₂e / FTE</t>
        </is>
      </c>
      <c r="G105" s="176" t="inlineStr">
        <is>
          <t>Common service-sector metric (less used in heavy industry)</t>
        </is>
      </c>
    </row>
    <row r="106" ht="20.4" customHeight="1" s="107">
      <c r="A106" s="179" t="inlineStr">
        <is>
          <t>9b.8</t>
        </is>
      </c>
      <c r="B106" s="180" t="inlineStr">
        <is>
          <t>Emissions per m² floor area</t>
        </is>
      </c>
      <c r="C106" s="188">
        <f>C94</f>
        <v/>
      </c>
      <c r="D106" s="188">
        <f>C89</f>
        <v/>
      </c>
      <c r="E106" s="203">
        <f>C94/C89*1000</f>
        <v/>
      </c>
      <c r="F106" s="180" t="inlineStr">
        <is>
          <t>kgCO₂e / m²</t>
        </is>
      </c>
      <c r="G106" s="182" t="inlineStr">
        <is>
          <t>Real estate / CRREM pathway</t>
        </is>
      </c>
    </row>
    <row r="107" ht="20.4" customHeight="1" s="107">
      <c r="A107" s="162" t="n"/>
      <c r="B107" s="162" t="n"/>
      <c r="C107" s="162" t="n"/>
      <c r="D107" s="162" t="n"/>
      <c r="E107" s="162" t="n"/>
      <c r="F107" s="162" t="n"/>
      <c r="G107" s="162" t="n"/>
    </row>
    <row r="108" ht="20.4" customHeight="1" s="107">
      <c r="A108" s="159" t="inlineStr">
        <is>
          <t>9c. TIER-1 BENCHMARKS — illustrative cement-sector intensity ranges</t>
        </is>
      </c>
      <c r="B108" s="529" t="n"/>
      <c r="C108" s="529" t="n"/>
      <c r="D108" s="529" t="n"/>
      <c r="E108" s="529" t="n"/>
      <c r="F108" s="529" t="n"/>
      <c r="G108" s="530" t="n"/>
    </row>
    <row r="109" ht="30" customHeight="1" s="107">
      <c r="A109" s="189" t="inlineStr">
        <is>
          <t>Validate against latest GCCA Getting the Numbers Right (GNR), IEA Cement Roadmap, SBTi Cement guidance and CDP Climate disclosure tables before publication.</t>
        </is>
      </c>
      <c r="B109" s="532" t="n"/>
      <c r="C109" s="532" t="n"/>
      <c r="D109" s="532" t="n"/>
      <c r="E109" s="532" t="n"/>
      <c r="F109" s="532" t="n"/>
      <c r="G109" s="131" t="n"/>
    </row>
    <row r="110" ht="20.4" customHeight="1" s="107">
      <c r="A110" s="183" t="inlineStr">
        <is>
          <t>#</t>
        </is>
      </c>
      <c r="B110" s="184" t="inlineStr">
        <is>
          <t>Metric</t>
        </is>
      </c>
      <c r="C110" s="185" t="inlineStr">
        <is>
          <t>Entity (this model)</t>
        </is>
      </c>
      <c r="D110" s="185" t="inlineStr">
        <is>
          <t>Industry avg (2022)</t>
        </is>
      </c>
      <c r="E110" s="185" t="inlineStr">
        <is>
          <t>1.5°C 2030 target</t>
        </is>
      </c>
      <c r="F110" s="185" t="inlineStr">
        <is>
          <t>1.5°C 2050 target</t>
        </is>
      </c>
      <c r="G110" s="192" t="inlineStr">
        <is>
          <t>Source / Pathway</t>
        </is>
      </c>
    </row>
    <row r="111" ht="20.4" customHeight="1" s="107">
      <c r="A111" s="174" t="inlineStr">
        <is>
          <t>9c.1</t>
        </is>
      </c>
      <c r="B111" s="175" t="inlineStr">
        <is>
          <t>kgCO₂/t clinker (Scope 1, gross)</t>
        </is>
      </c>
      <c r="C111" s="194">
        <f>E100</f>
        <v/>
      </c>
      <c r="D111" s="195" t="n">
        <v>853</v>
      </c>
      <c r="E111" s="195" t="n">
        <v>670</v>
      </c>
      <c r="F111" s="195" t="n">
        <v>250</v>
      </c>
      <c r="G111" s="176" t="inlineStr">
        <is>
          <t>GCCA GNR 2022 / IEA NZE Cement</t>
        </is>
      </c>
    </row>
    <row r="112" ht="20.4" customHeight="1" s="107">
      <c r="A112" s="174" t="inlineStr">
        <is>
          <t>9c.2</t>
        </is>
      </c>
      <c r="B112" s="175" t="inlineStr">
        <is>
          <t>kgCO₂e/t cement (Scope 1+2)</t>
        </is>
      </c>
      <c r="C112" s="194">
        <f>E99</f>
        <v/>
      </c>
      <c r="D112" s="195" t="n">
        <v>596</v>
      </c>
      <c r="E112" s="195" t="n">
        <v>460</v>
      </c>
      <c r="F112" s="195" t="n">
        <v>175</v>
      </c>
      <c r="G112" s="176" t="inlineStr">
        <is>
          <t>GCCA GNR / SBTi Cement v1.0</t>
        </is>
      </c>
    </row>
    <row r="113" ht="20.4" customHeight="1" s="107">
      <c r="A113" s="174" t="inlineStr">
        <is>
          <t>9c.3</t>
        </is>
      </c>
      <c r="B113" s="175" t="inlineStr">
        <is>
          <t>GJ/t cement (energy intensity)</t>
        </is>
      </c>
      <c r="C113" s="196">
        <f>E103</f>
        <v/>
      </c>
      <c r="D113" s="197" t="n">
        <v>3.5</v>
      </c>
      <c r="E113" s="197" t="n">
        <v>3.2</v>
      </c>
      <c r="F113" s="197" t="n">
        <v>2.8</v>
      </c>
      <c r="G113" s="176" t="inlineStr">
        <is>
          <t>IEA Cement Technology Roadmap</t>
        </is>
      </c>
    </row>
    <row r="114" ht="20.4" customHeight="1" s="107">
      <c r="A114" s="174" t="inlineStr">
        <is>
          <t>9c.4</t>
        </is>
      </c>
      <c r="B114" s="175" t="inlineStr">
        <is>
          <t>Renewable electricity share</t>
        </is>
      </c>
      <c r="C114" s="533">
        <f>E104</f>
        <v/>
      </c>
      <c r="D114" s="531" t="n">
        <v>0.19</v>
      </c>
      <c r="E114" s="531" t="n">
        <v>0.6</v>
      </c>
      <c r="F114" s="531" t="n">
        <v>1</v>
      </c>
      <c r="G114" s="176" t="inlineStr">
        <is>
          <t>RE100 / IEA NZE electricity</t>
        </is>
      </c>
    </row>
    <row r="115" ht="20.4" customHeight="1" s="107">
      <c r="A115" s="174" t="inlineStr">
        <is>
          <t>9c.5</t>
        </is>
      </c>
      <c r="B115" s="175" t="inlineStr">
        <is>
          <t>Clinker / cement ratio</t>
        </is>
      </c>
      <c r="C115" s="533">
        <f>C87/C86</f>
        <v/>
      </c>
      <c r="D115" s="531" t="n">
        <v>0.71</v>
      </c>
      <c r="E115" s="531" t="n">
        <v>0.65</v>
      </c>
      <c r="F115" s="531" t="n">
        <v>0.52</v>
      </c>
      <c r="G115" s="176" t="inlineStr">
        <is>
          <t>GCCA Concrete Future / IEA</t>
        </is>
      </c>
    </row>
    <row r="116" ht="20.4" customHeight="1" s="107">
      <c r="A116" s="179" t="inlineStr">
        <is>
          <t>9c.6</t>
        </is>
      </c>
      <c r="B116" s="180" t="inlineStr">
        <is>
          <t>Carbon intensity (S1+S2) per USD m revenue</t>
        </is>
      </c>
      <c r="C116" s="200">
        <f>E102</f>
        <v/>
      </c>
      <c r="D116" s="201" t="n">
        <v>380</v>
      </c>
      <c r="E116" s="201" t="n">
        <v>250</v>
      </c>
      <c r="F116" s="201" t="n">
        <v>80</v>
      </c>
      <c r="G116" s="182" t="inlineStr">
        <is>
          <t>TPI Cement sector / CDP</t>
        </is>
      </c>
    </row>
    <row r="117" ht="20.4" customHeight="1" s="107">
      <c r="A117" s="162" t="n"/>
      <c r="B117" s="162" t="n"/>
      <c r="C117" s="162" t="n"/>
      <c r="D117" s="162" t="n"/>
      <c r="E117" s="162" t="n"/>
      <c r="F117" s="162" t="n"/>
      <c r="G117" s="162" t="n"/>
    </row>
    <row r="118" ht="20.4" customHeight="1" s="107">
      <c r="A118" s="193" t="inlineStr">
        <is>
          <t>Conventions &amp; footnotes:</t>
        </is>
      </c>
      <c r="B118" s="162" t="n"/>
      <c r="C118" s="162" t="n"/>
      <c r="D118" s="162" t="n"/>
      <c r="E118" s="162" t="n"/>
      <c r="F118" s="162" t="n"/>
      <c r="G118" s="162" t="n"/>
    </row>
    <row r="119" ht="20.4" customHeight="1" s="107">
      <c r="A119" s="162" t="inlineStr">
        <is>
          <t>• Physical-intensity metrics (per tonne) are the primary KPIs for hard-to-abate sectors — prefer over revenue-based intensity for production-heavy entities.</t>
        </is>
      </c>
      <c r="B119" s="207" t="n"/>
      <c r="C119" s="207" t="n"/>
      <c r="D119" s="207" t="n"/>
      <c r="E119" s="207" t="n"/>
      <c r="F119" s="207" t="n"/>
      <c r="G119" s="207" t="n"/>
    </row>
    <row r="120" ht="20.4" customHeight="1" s="107">
      <c r="A120" s="162" t="inlineStr">
        <is>
          <t>• Always disclose both numerator and denominator definitions, scope of operations covered, and any exclusions (IFRS S2 Para 32).</t>
        </is>
      </c>
      <c r="B120" s="207" t="n"/>
      <c r="C120" s="207" t="n"/>
      <c r="D120" s="207" t="n"/>
      <c r="E120" s="207" t="n"/>
      <c r="F120" s="207" t="n"/>
      <c r="G120" s="207" t="n"/>
    </row>
    <row r="121" ht="20.4" customHeight="1" s="107">
      <c r="A121" s="162" t="inlineStr">
        <is>
          <t>• 1.5°C targets sourced from sectoral decarbonisation pathways — use the most recent SBTi sectoral tool for binding target validation.</t>
        </is>
      </c>
      <c r="B121" s="207" t="n"/>
      <c r="C121" s="207" t="n"/>
      <c r="D121" s="207" t="n"/>
      <c r="E121" s="207" t="n"/>
      <c r="F121" s="207" t="n"/>
      <c r="G121" s="207" t="n"/>
    </row>
    <row r="122" ht="20.4" customHeight="1" s="107">
      <c r="A122" s="162" t="inlineStr">
        <is>
          <t>• Industry averages illustrative — do not cite without verifying current GCCA GNR / IEA publication.</t>
        </is>
      </c>
      <c r="B122" s="207" t="n"/>
      <c r="C122" s="207" t="n"/>
      <c r="D122" s="207" t="n"/>
      <c r="E122" s="207" t="n"/>
      <c r="F122" s="207" t="n"/>
      <c r="G122" s="207" t="n"/>
    </row>
  </sheetData>
  <mergeCells count="26">
    <mergeCell ref="A25:I25"/>
    <mergeCell ref="A65:I65"/>
    <mergeCell ref="A97:G97"/>
    <mergeCell ref="A54:I54"/>
    <mergeCell ref="A109:G109"/>
    <mergeCell ref="A66:I66"/>
    <mergeCell ref="A81:G81"/>
    <mergeCell ref="A26:I26"/>
    <mergeCell ref="A2:I2"/>
    <mergeCell ref="A5:I5"/>
    <mergeCell ref="A83:G83"/>
    <mergeCell ref="A82:G82"/>
    <mergeCell ref="A53:I53"/>
    <mergeCell ref="A35:I35"/>
    <mergeCell ref="A4:I4"/>
    <mergeCell ref="A72:I72"/>
    <mergeCell ref="A63:I63"/>
    <mergeCell ref="A44:I44"/>
    <mergeCell ref="A108:G108"/>
    <mergeCell ref="A15:I15"/>
    <mergeCell ref="A84:G84"/>
    <mergeCell ref="A73:I73"/>
    <mergeCell ref="A3:J3"/>
    <mergeCell ref="A45:I45"/>
    <mergeCell ref="A1:I1"/>
    <mergeCell ref="A16:I16"/>
  </mergeCells>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D63"/>
  <sheetViews>
    <sheetView topLeftCell="D1" workbookViewId="0">
      <pane ySplit="4" topLeftCell="A14" activePane="bottomLeft" state="frozen"/>
      <selection activeCell="D1" sqref="D1"/>
      <selection pane="bottomLeft" activeCell="D15" sqref="D15"/>
    </sheetView>
  </sheetViews>
  <sheetFormatPr baseColWidth="8" defaultRowHeight="14.4"/>
  <cols>
    <col width="16.6640625" customWidth="1" style="107" min="1" max="1"/>
    <col width="24.109375" customWidth="1" style="107" min="2" max="2"/>
    <col width="40.77734375" customWidth="1" style="107" min="3" max="3"/>
    <col width="133.33203125" customWidth="1" style="107" min="4" max="4"/>
  </cols>
  <sheetData>
    <row r="1" ht="19.8" customHeight="1" s="107">
      <c r="A1" s="68" t="inlineStr">
        <is>
          <t>IFRS S2 — Sample Disclosures Across Industries (Training)</t>
        </is>
      </c>
    </row>
    <row r="2" ht="19.8" customHeight="1" s="107">
      <c r="A2" s="39" t="inlineStr">
        <is>
          <t>Illustrative narrative disclosures for three contrasting industries, mapped to IFRS S2 paragraphs. Use as drafting templates — do not copy verbatim.</t>
        </is>
      </c>
    </row>
    <row r="3" ht="19.8" customHeight="1" s="107">
      <c r="A3" s="444" t="n"/>
      <c r="B3" s="444" t="n"/>
      <c r="C3" s="444" t="n"/>
      <c r="D3" s="444" t="n"/>
    </row>
    <row r="4" ht="19.8" customHeight="1" s="107">
      <c r="A4" s="211" t="inlineStr">
        <is>
          <t>Industry</t>
        </is>
      </c>
      <c r="B4" s="212" t="inlineStr">
        <is>
          <t>IFRS S2 Para</t>
        </is>
      </c>
      <c r="C4" s="212" t="inlineStr">
        <is>
          <t>Disclosure Area</t>
        </is>
      </c>
      <c r="D4" s="213" t="inlineStr">
        <is>
          <t>Sample Narrative</t>
        </is>
      </c>
    </row>
    <row r="5" ht="22.05" customHeight="1" s="107">
      <c r="A5" s="214" t="inlineStr">
        <is>
          <t>INDUSTRY A — CEMENT MANUFACTURER</t>
        </is>
      </c>
      <c r="B5" s="532" t="n"/>
      <c r="C5" s="532" t="n"/>
      <c r="D5" s="131" t="n"/>
    </row>
    <row r="6" ht="79.2" customHeight="1" s="107">
      <c r="A6" s="271" t="inlineStr">
        <is>
          <t>Cement</t>
        </is>
      </c>
      <c r="B6" s="248" t="inlineStr">
        <is>
          <t>Para 6 (a)–(b)</t>
        </is>
      </c>
      <c r="C6" s="248" t="inlineStr">
        <is>
          <t>Governance</t>
        </is>
      </c>
      <c r="D6" s="249" t="inlineStr">
        <is>
          <t>The Board's Sustainability &amp; Risk Committee oversees climate-related risks and opportunities, meeting at least four times per year. Climate is a standing agenda item. The CEO is accountable to the Board, supported by the Chief Sustainability Officer who chairs an executive Climate Steering Group. The Audit Committee reviews the integrity of GHG data and the assurance roadmap. Director training on TCFD/IFRS S2 was completed in 2024. Climate KPIs are reflected in the CEO and ExCo balanced scorecard (see Para 29(g)).</t>
        </is>
      </c>
    </row>
    <row r="7" ht="79.2" customHeight="1" s="107">
      <c r="A7" s="271" t="inlineStr">
        <is>
          <t>Cement</t>
        </is>
      </c>
      <c r="B7" s="248" t="inlineStr">
        <is>
          <t>Para 9, 10, 25</t>
        </is>
      </c>
      <c r="C7" s="248" t="inlineStr">
        <is>
          <t>Strategy — Risks &amp; Opportunities</t>
        </is>
      </c>
      <c r="D7" s="249" t="inlineStr">
        <is>
          <t>Material climate-related risks identified: (i) Transition — EU ETS Phase IV free-allocation phase-out (2026–34) and CBAM exposure on clinker imports (medium term); (ii) Transition — substitution risk from low-carbon binders (medium–long term); (iii) Physical — water stress at 3 of 14 plants in Spain, Morocco, India (medium–long term). Opportunities: (i) calcined clay cement (LC3) product line; (ii) cement-CCS retrofit at flagship plant under EU Innovation Fund. Time horizons: short = ≤ 3yr; medium = 3–10yr; long = &gt;10yr.</t>
        </is>
      </c>
    </row>
    <row r="8" ht="59.4" customHeight="1" s="107">
      <c r="A8" s="271" t="inlineStr">
        <is>
          <t>Cement</t>
        </is>
      </c>
      <c r="B8" s="248" t="inlineStr">
        <is>
          <t>Para 13(a)–(b)</t>
        </is>
      </c>
      <c r="C8" s="248" t="inlineStr">
        <is>
          <t>Strategy — Business Model &amp; Value Chain</t>
        </is>
      </c>
      <c r="D8" s="249" t="inlineStr">
        <is>
          <t>Effects are concentrated in: (a) clinker production (process CO₂) — 14 kilns across EMEA/LatAm/India; (b) upstream limestone quarries (4 sites in water-stressed regions); (c) downstream ready-mix and precast networks. Anticipated business model evolution: clinker-to-cement ratio target 0.65 by 2030 (from 0.78), shift in product mix to CEM II/III blended cements, divestment of one legacy plant by 2027.</t>
        </is>
      </c>
    </row>
    <row r="9" ht="99" customHeight="1" s="107">
      <c r="A9" s="271" t="inlineStr">
        <is>
          <t>Cement</t>
        </is>
      </c>
      <c r="B9" s="248" t="inlineStr">
        <is>
          <t>Para 14(a)–(c)</t>
        </is>
      </c>
      <c r="C9" s="248" t="inlineStr">
        <is>
          <t>Strategy — Decision-making &amp; Transition Plan</t>
        </is>
      </c>
      <c r="D9" s="249" t="inlineStr">
        <is>
          <t>Transition plan (Board-approved Mar 2024) targets net-zero Scope 1+2 by 2050 via four levers: (1) thermal substitution rate to 60% alt-fuels by 2030 (capex EUR 280m); (2) clinker substitution via SCMs (capex EUR 120m); (3) renewable electricity (PPAs covering 80% of consumption by 2027); (4) CCS deployment at flagship plant (FID 2027, COD 2032). Resourcing: EUR 1.1bn cumulative climate capex 2024–30, funded via operating cash flow and a EUR 500m green bond (issued 2024). Progress vs prior disclosures: alt-fuels at 38% (FY23 target 35%); SCMs at 22% (target 25%) — behind plan; remediation actions disclosed below.</t>
        </is>
      </c>
    </row>
    <row r="10" ht="99" customHeight="1" s="107">
      <c r="A10" s="271" t="inlineStr">
        <is>
          <t>Cement</t>
        </is>
      </c>
      <c r="B10" s="248" t="inlineStr">
        <is>
          <t>Para 15–16, 21, B11</t>
        </is>
      </c>
      <c r="C10" s="248" t="inlineStr">
        <is>
          <t>Strategy — Financial Effects (Current)</t>
        </is>
      </c>
      <c r="D10" s="249" t="inlineStr">
        <is>
          <t>Quantified effects on the FY2024 financial statements: EUR 142m allowance purchases booked in cost of sales (transition risk — EU ETS); EUR 38m impairment of legacy kiln assets reflecting accelerated decarbonisation plan; deferred tax asset of EUR 22m on carryforward credits. Affected line items: COGS, PP&amp;E, intangible assets, deferred tax. Two ROUs subject to material adjustment risk within the next reporting period: water rights at the Spanish quarry (carrying amount EUR 45m) and the legacy Portuguese kiln (EUR 60m carrying amount).</t>
        </is>
      </c>
    </row>
    <row r="11" ht="99" customHeight="1" s="107">
      <c r="A11" s="271" t="inlineStr">
        <is>
          <t>Cement</t>
        </is>
      </c>
      <c r="B11" s="248" t="inlineStr">
        <is>
          <t>Para 15–16, 19–21</t>
        </is>
      </c>
      <c r="C11" s="248" t="inlineStr">
        <is>
          <t>Strategy — Financial Effects (Anticipated)</t>
        </is>
      </c>
      <c r="D11" s="249" t="inlineStr">
        <is>
          <t>Anticipated effects (qualitative + quantitative ranges where measurable): residual EU ETS exposure of EUR 90–130m p.a. by 2030 absent abatement; potential stranded reserves at one Spanish quarry under NZE2050 (EUR 150–200m). Quantitative information on long-term cash-flow effects beyond 2030 not provided — explanation per Para 21(a): outputs are highly dependent on policy pathway and CCS unit-cost evolution, exceeding the entity's measurement capabilities. Combined effects with other risks (energy price, FX) disclosed in the financial review.</t>
        </is>
      </c>
    </row>
    <row r="12" ht="99" customHeight="1" s="107">
      <c r="A12" s="271" t="inlineStr">
        <is>
          <t>Cement</t>
        </is>
      </c>
      <c r="B12" s="248" t="inlineStr">
        <is>
          <t>Para 22(a)</t>
        </is>
      </c>
      <c r="C12" s="248" t="inlineStr">
        <is>
          <t>Climate Resilience — Implications</t>
        </is>
      </c>
      <c r="D12" s="249" t="inlineStr">
        <is>
          <t>We tested resilience under three scenarios to 2050: NGFS Net Zero 2050 (NZE), NGFS Delayed Transition, and IPCC RCP 8.5. Strategy is resilient under NZE provided CCS deployment proceeds on plan; under Delayed Transition, additional EUR 200–350m capex would be required 2031–35. Key uncertainties: CCS unit cost, EU CBAM neighbour-country evolution, and customer acceptance of CEM III/V blends. Existing financial resources: EUR 1.4bn undrawn RCF + operating cash flow assessed as sufficient under NZE; partial reliance on green bond market under Delayed. Redeployment: 2 kilns can be converted to alt-fuel by 2028; 1 to be decommissioned.</t>
        </is>
      </c>
    </row>
    <row r="13" ht="118.8" customHeight="1" s="107">
      <c r="A13" s="271" t="inlineStr">
        <is>
          <t>Cement</t>
        </is>
      </c>
      <c r="B13" s="248" t="inlineStr">
        <is>
          <t>Para 22(b)(i)–(iii)</t>
        </is>
      </c>
      <c r="C13" s="248" t="inlineStr">
        <is>
          <t>Climate Resilience — Scenario Inputs</t>
        </is>
      </c>
      <c r="D13" s="249" t="inlineStr">
        <is>
          <t>Scenarios used: NGFS Phase IV NZE2050 (orderly, aligned with Paris 1.5°C — source: NGFS October 2023), NGFS Delayed Transition (disorderly transition), IPCC AR6 RCP 8.5 (high physical). Range covers both transition- and physical-risk drivers. Time horizons: 2030, 2040, 2050. Scope: all 14 plants and 4 quarries. Key assumptions: (1) Policy — EU ETS price USD 130/t (2030) under NZE, CBAM extended to cement clinker 2026; (2) Macro — GDP +1.8% EMEA, +5.2% India; (3) Regional — water-stress hazard scores per WRI Aqueduct 4.0; (4) Energy — EU grid 60g CO₂/kWh by 2030 (NZE); (5) Technology — CCS LCOE USD 80–140/t by 2032. Scenario analysis last updated: Q4 2024.</t>
        </is>
      </c>
    </row>
    <row r="14" ht="118.8" customHeight="1" s="107">
      <c r="A14" s="271" t="inlineStr">
        <is>
          <t>Cement</t>
        </is>
      </c>
      <c r="B14" s="248" t="inlineStr">
        <is>
          <t>Para 25, 26</t>
        </is>
      </c>
      <c r="C14" s="248" t="inlineStr">
        <is>
          <t>Risk Management</t>
        </is>
      </c>
      <c r="D14" s="249" t="inlineStr">
        <is>
          <t>Climate risks identified via an annual group-wide assessment combining bottom-up plant-level data (asset registers, hazard scores, ageing analysis) with top-down scenario outputs (Para 22). Inputs: NGFS scenarios, WRI Aqueduct, internal asset condition data. Likelihood and magnitude assessed against the enterprise risk matrix (5×5) with quantitative thresholds for financial impact (EUR 50m+). Climate is prioritised alongside other principal risks and reported quarterly to the Group Risk Committee. Monitoring: KRIs for carbon-price, alt-fuel-rate and water-stress are reviewed monthly. Processes were updated in 2024 to incorporate physical-risk overlay at asset level. Climate risk processes are fully integrated into the enterprise risk management framework.</t>
        </is>
      </c>
    </row>
    <row r="15" ht="99" customHeight="1" s="107">
      <c r="A15" s="271" t="inlineStr">
        <is>
          <t>Cement</t>
        </is>
      </c>
      <c r="B15" s="248" t="inlineStr">
        <is>
          <t>Para 29(a)(i)–(iii)</t>
        </is>
      </c>
      <c r="C15" s="248" t="inlineStr">
        <is>
          <t>Metrics — Scope 1+2+3 (gross)</t>
        </is>
      </c>
      <c r="D15" s="249" t="inlineStr">
        <is>
          <t>Scope 1: 18.4 MtCO₂e (calcination 62%, fuel combustion 33%, on-site mobile 5%). Scope 2 location-based: 1.1 MtCO₂e; market-based: 0.6 MtCO₂e (40% PPA cover). Scope 3: 4.8 MtCO₂e — Cat 1 (raw materials, fuels, electricity T&amp;D) 58%, Cat 4 (upstream transport) 18%, Cat 11 (use phase) negligible for cement, Cat 12 (end-of-life concrete — partial re-carbonation sink modelled). Methodology: GHG Protocol Corporate Standard; CH₄/N₂O converted using AR6 GWP100. Emission factors: IPCC 2019 Refinement (process), IEA (electricity), DEFRA 2024 (mobile). No methodology changes vs prior year.</t>
        </is>
      </c>
    </row>
    <row r="16" ht="59.4" customHeight="1" s="107">
      <c r="A16" s="271" t="inlineStr">
        <is>
          <t>Cement</t>
        </is>
      </c>
      <c r="B16" s="248" t="inlineStr">
        <is>
          <t>Para 29(a)(iv)–(v)</t>
        </is>
      </c>
      <c r="C16" s="248" t="inlineStr">
        <is>
          <t>Metrics — Disaggregation &amp; Scope 2 Details</t>
        </is>
      </c>
      <c r="D16" s="249" t="inlineStr">
        <is>
          <t>Scope 1 by accounting group: consolidated subsidiaries 18.1 MtCO₂e; joint ventures (India 30% stake) 0.3 MtCO₂e (proportional). Scope 2 location-based 1.1 MtCO₂e (consolidated) + 0.05 MtCO₂e (JV). Market-based instruments: 1.6 TWh of unbundled EACs (EU), 0.8 TWh PPA (Spain solar), 0.4 TWh PPA (Morocco wind). Residual market-based Scope 2 calculated using AIB European residual mix factor.</t>
        </is>
      </c>
    </row>
    <row r="17" ht="99" customHeight="1" s="107">
      <c r="A17" s="271" t="inlineStr">
        <is>
          <t>Cement</t>
        </is>
      </c>
      <c r="B17" s="248" t="inlineStr">
        <is>
          <t>Para 29(a)(vi), 29A–29C</t>
        </is>
      </c>
      <c r="C17" s="248" t="inlineStr">
        <is>
          <t>Metrics — Scope 3 Categories</t>
        </is>
      </c>
      <c r="D17" s="249" t="inlineStr">
        <is>
          <t>Scope 3 categories included: Cat 1 (purchased goods &amp; services), Cat 3 (fuel- and energy-related), Cat 4 (upstream transport &amp; distribution), Cat 5 (waste), Cat 6 (business travel), Cat 7 (employee commuting), Cat 9 (downstream transport), Cat 11 (use of sold products — reported as zero for cement; concrete carbonation disclosed separately as memo item), Cat 12 (end-of-life). Categories excluded: Cat 2, 8, 10, 13, 14, 15 — not material (each &lt;1% of Scope 3) or not applicable. Cat 12 includes a re-carbonation sink modelled at 0.18 MtCO₂ — disclosed gross and as memo item.</t>
        </is>
      </c>
    </row>
    <row r="18" ht="39.6" customHeight="1" s="107">
      <c r="A18" s="271" t="inlineStr">
        <is>
          <t>Cement</t>
        </is>
      </c>
      <c r="B18" s="248" t="inlineStr">
        <is>
          <t>Para 29(b)</t>
        </is>
      </c>
      <c r="C18" s="248" t="inlineStr">
        <is>
          <t>Metrics — Transition Risk Exposure</t>
        </is>
      </c>
      <c r="D18" s="249" t="inlineStr">
        <is>
          <t>Assets vulnerable to transition risk: EUR 1.9bn (28% of PP&amp;E) — kilns &gt;25 years old or without CCS-readiness. Revenue vulnerable to phase-out: EUR 0.4bn (8% of group revenue) from CEM I-only sales in jurisdictions with binding low-carbon procurement thresholds by 2027.</t>
        </is>
      </c>
    </row>
    <row r="19" ht="59.4" customHeight="1" s="107">
      <c r="A19" s="271" t="inlineStr">
        <is>
          <t>Cement</t>
        </is>
      </c>
      <c r="B19" s="248" t="inlineStr">
        <is>
          <t>Para 29(c)</t>
        </is>
      </c>
      <c r="C19" s="248" t="inlineStr">
        <is>
          <t>Metrics — Physical Risk Exposure</t>
        </is>
      </c>
      <c r="D19" s="249" t="inlineStr">
        <is>
          <t>Physical exposure: EUR 0.6bn PP&amp;E (9% of PP&amp;E) in zones classified high water-stress under WRI Aqueduct 4.0. EUR 0.3bn in coastal exposure to sea-level rise under RCP 8.5 (2 plants, Morocco and India). EUR 0.15bn revenue at risk from heat-stress disruption to concrete pouring season in Southern Europe.</t>
        </is>
      </c>
    </row>
    <row r="20" ht="59.4" customHeight="1" s="107">
      <c r="A20" s="271" t="inlineStr">
        <is>
          <t>Cement</t>
        </is>
      </c>
      <c r="B20" s="248" t="inlineStr">
        <is>
          <t>Para 29(d)</t>
        </is>
      </c>
      <c r="C20" s="248" t="inlineStr">
        <is>
          <t>Metrics — Opportunity Alignment</t>
        </is>
      </c>
      <c r="D20" s="249" t="inlineStr">
        <is>
          <t>Assets and revenue aligned with climate-related opportunities: EUR 0.9bn revenue (18%) from low-carbon product lines (CEM II/B-M, CEM III, LC3, calcium sulfoaluminate variants); EUR 0.6bn PP&amp;E in alt-fuel infrastructure and SCM grinding capacity. EU Taxonomy-aligned turnover: 14% (2024) vs 9% (2023).</t>
        </is>
      </c>
    </row>
    <row r="21" ht="59.4" customHeight="1" s="107">
      <c r="A21" s="271" t="inlineStr">
        <is>
          <t>Cement</t>
        </is>
      </c>
      <c r="B21" s="248" t="inlineStr">
        <is>
          <t>Para 29(e)</t>
        </is>
      </c>
      <c r="C21" s="248" t="inlineStr">
        <is>
          <t>Metrics — Capital Deployment</t>
        </is>
      </c>
      <c r="D21" s="249" t="inlineStr">
        <is>
          <t>Climate capex FY2024: EUR 215m (24% of total capex). Allocation: alt-fuel infrastructure EUR 78m; SCM grinding capacity EUR 52m; renewable-energy projects (on-site solar) EUR 31m; CCS FEED and pilot EUR 28m; water-efficiency and adaptation EUR 26m. Climate-related opex: EUR 38m (R&amp;D on low-carbon binders, transition-plan implementation team).</t>
        </is>
      </c>
    </row>
    <row r="22" ht="59.4" customHeight="1" s="107">
      <c r="A22" s="271" t="inlineStr">
        <is>
          <t>Cement</t>
        </is>
      </c>
      <c r="B22" s="248" t="inlineStr">
        <is>
          <t>Para 29(f)(i)–(ii)</t>
        </is>
      </c>
      <c r="C22" s="248" t="inlineStr">
        <is>
          <t>Metrics — Internal Carbon Price</t>
        </is>
      </c>
      <c r="D22" s="249" t="inlineStr">
        <is>
          <t>Shadow carbon price applied to capex appraisal: EUR 90/tCO₂e in 2025, rising linearly to EUR 150/tCO₂e by 2030, EUR 250/tCO₂e by 2040. Used for all projects &gt; EUR 5m. Excludes operational decision-making (no internal trading). Price calibrated to NGFS NZE2050 EU ETS trajectory. Applied to Scope 1+2 emissions only.</t>
        </is>
      </c>
    </row>
    <row r="23" ht="59.4" customHeight="1" s="107">
      <c r="A23" s="271" t="inlineStr">
        <is>
          <t>Cement</t>
        </is>
      </c>
      <c r="B23" s="248" t="inlineStr">
        <is>
          <t>Para 29(g)(i)–(ii)</t>
        </is>
      </c>
      <c r="C23" s="248" t="inlineStr">
        <is>
          <t>Metrics — Remuneration</t>
        </is>
      </c>
      <c r="D23" s="249" t="inlineStr">
        <is>
          <t>Climate KPIs are factored into executive remuneration via the long-term incentive plan: 15% of LTIP vesting linked to (a) Scope 1+2 kgCO₂/t cementitious vs SBTi trajectory (10%) and (b) alt-fuel substitution rate (5%). Percentage of FY2024 executive variable remuneration recognised that is linked to climate considerations: 12% (CEO), 10% (CFO and ExCo average).</t>
        </is>
      </c>
    </row>
    <row r="24" ht="59.4" customHeight="1" s="107">
      <c r="A24" s="271" t="inlineStr">
        <is>
          <t>Cement</t>
        </is>
      </c>
      <c r="B24" s="248" t="inlineStr">
        <is>
          <t>Para 32</t>
        </is>
      </c>
      <c r="C24" s="248" t="inlineStr">
        <is>
          <t>Metrics — Industry-based (SASB EM-CM-110a)</t>
        </is>
      </c>
      <c r="D24" s="249" t="inlineStr">
        <is>
          <t>Industry-based metrics per the IFRS S2 Industry-based Guidance (SASB Construction Materials EM-CM-110a/130a/140a): gross Scope 1 emissions from cement production 18.4 MtCO₂e; percentage covered under emissions-limiting regulation 72%; total fresh-water withdrawal 28.6 million m³ (35% from water-stressed regions); thermal substitution rate 38%; clinker-to-cement ratio 0.78.</t>
        </is>
      </c>
    </row>
    <row r="25" ht="118.8" customHeight="1" s="107">
      <c r="A25" s="271" t="inlineStr">
        <is>
          <t>Cement</t>
        </is>
      </c>
      <c r="B25" s="248" t="inlineStr">
        <is>
          <t>Para 33–36</t>
        </is>
      </c>
      <c r="C25" s="248" t="inlineStr">
        <is>
          <t>Targets</t>
        </is>
      </c>
      <c r="D25" s="249" t="inlineStr">
        <is>
          <t>Scope 1 net (intensity): 475 kgCO₂e/t cementitious by 2030 (–25% vs 2019 base, gross equivalent 510 kg/t). Scope 1+2 absolute: net zero by 2050. Scope 3 (Cat 1+4): –42% absolute by 2035 (vs 2022). Validation: SBTi 1.5°C cement-sector pathway, April 2023; reviewed annually. Coverage: CO₂, CH₄, N₂O (AR6 GWP100). Sectoral decarbonisation approach (SDA) used. Use of credits: ≤5% of residual emissions by 2050, restricted to high-quality removals (Verra VCS or Gold Standard; nature-based and technological mix; permanence ≥ 100yr; verified annually). Annual gross progress: 13.0% achieved vs 25% goal (52% of trajectory). Targets revised in 2024 to align with the new SBTi cement guidance — base year restated from 2018 to 2019.</t>
        </is>
      </c>
    </row>
    <row r="26" ht="19.8" customHeight="1" s="107">
      <c r="A26" s="236" t="inlineStr">
        <is>
          <t>INDUSTRY B — COMMERCIAL BANK</t>
        </is>
      </c>
      <c r="B26" s="532" t="n"/>
      <c r="C26" s="532" t="n"/>
      <c r="D26" s="131" t="n"/>
    </row>
    <row r="27" ht="79.2" customHeight="1" s="107">
      <c r="A27" s="271" t="inlineStr">
        <is>
          <t>Bank</t>
        </is>
      </c>
      <c r="B27" s="248" t="inlineStr">
        <is>
          <t>Para 6 (a)–(b)</t>
        </is>
      </c>
      <c r="C27" s="248" t="inlineStr">
        <is>
          <t>Governance</t>
        </is>
      </c>
      <c r="D27" s="249" t="inlineStr">
        <is>
          <t>Climate risk is governed within the enterprise risk framework. The Board Risk Committee receives quarterly climate risk reports; the Group Risk Committee (executive) reviews credit portfolio heatmaps monthly. Climate is integrated into the Risk Appetite Statement with limits on financed emissions intensity for oil &amp; gas, power, and real estate. Director education on climate-related financial risk completed for all NEDs in 2023. Climate metrics inform CEO and ExCo balanced scorecard.</t>
        </is>
      </c>
    </row>
    <row r="28" ht="79.2" customHeight="1" s="107">
      <c r="A28" s="271" t="inlineStr">
        <is>
          <t>Bank</t>
        </is>
      </c>
      <c r="B28" s="248" t="inlineStr">
        <is>
          <t>Para 9, 10, 25</t>
        </is>
      </c>
      <c r="C28" s="248" t="inlineStr">
        <is>
          <t>Strategy — Risks &amp; Opportunities</t>
        </is>
      </c>
      <c r="D28" s="249" t="inlineStr">
        <is>
          <t>Material risks: (i) Credit risk in coal/upstream O&amp;G loan book (USD 2.4bn EAD, short–medium term); (ii) collateral devaluation in coastal commercial real estate (USD 9bn EAD, medium–long term); (iii) reputational/litigation risk from disclosed financing (short term). Opportunities: green loan and sustainability-linked loan origination (USD 18bn target by 2027), transition finance advisory, mortgage book retrofit lending (USD 5bn opportunity by 2030). Time horizons aligned with strategic plan: short ≤3yr, medium 3–7yr, long &gt;7yr.</t>
        </is>
      </c>
    </row>
    <row r="29" ht="79.2" customHeight="1" s="107">
      <c r="A29" s="271" t="inlineStr">
        <is>
          <t>Bank</t>
        </is>
      </c>
      <c r="B29" s="248" t="inlineStr">
        <is>
          <t>Para 13(a)–(b)</t>
        </is>
      </c>
      <c r="C29" s="248" t="inlineStr">
        <is>
          <t>Strategy — Business Model &amp; Value Chain</t>
        </is>
      </c>
      <c r="D29" s="249" t="inlineStr">
        <is>
          <t>Climate-related effects concentrated in (a) corporate credit book — energy, mining, hard-to-abate manufacturing (USD 32bn EAD, 18% of book); (b) commercial real-estate portfolio (USD 28bn EAD); (c) mortgage book — UK and Australia (USD 95bn). Business-model evolution: phased exit from upstream coal and Arctic oil financing, scale-up of transition-finance origination team, integration of physical-risk overlay into UK mortgage underwriting (2025).</t>
        </is>
      </c>
    </row>
    <row r="30" ht="79.2" customHeight="1" s="107">
      <c r="A30" s="271" t="inlineStr">
        <is>
          <t>Bank</t>
        </is>
      </c>
      <c r="B30" s="248" t="inlineStr">
        <is>
          <t>Para 14, 15–16</t>
        </is>
      </c>
      <c r="C30" s="248" t="inlineStr">
        <is>
          <t>Strategy — Decisions &amp; Financial Effects</t>
        </is>
      </c>
      <c r="D30" s="249" t="inlineStr">
        <is>
          <t>Climate transition plan (Board-approved 2023) sets NZBA-aligned trajectories per sector. Resourcing: 240 FTE in Sustainable Finance, USD 80m climate-data and risk-systems investment over 2024–26. Current financial effects: ECL overlay of USD 165m (2024) for climate transition risk in high-carbon sectors; USD 22m write-down on coastal CRE collateral; tax benefit of USD 11m on green-bond costs. Affected line items: ECL, fee income from sustainable finance (USD 280m), operating expenses.</t>
        </is>
      </c>
    </row>
    <row r="31" ht="79.2" customHeight="1" s="107">
      <c r="A31" s="271" t="inlineStr">
        <is>
          <t>Bank</t>
        </is>
      </c>
      <c r="B31" s="248" t="inlineStr">
        <is>
          <t>Para 22(a)</t>
        </is>
      </c>
      <c r="C31" s="248" t="inlineStr">
        <is>
          <t>Climate Resilience — Implications</t>
        </is>
      </c>
      <c r="D31" s="249" t="inlineStr">
        <is>
          <t>Climate scenarios applied to top 1,200 corporate counterparties and full mortgage book. Outputs: USD 280–420m additional ECL under Disorderly to 2030 (concentrated in carbon-intensive sectors). CET1 ratio impact ranges from –20 to –55 bps. Strategy remains resilient — capital headroom (CET1 14.2% vs 11.5% MDA) absorbs modelled impact. Management actions if Disorderly materialises: accelerated portfolio decarbonisation, tightening of sector limits, customer engagement programme.</t>
        </is>
      </c>
    </row>
    <row r="32" ht="118.8" customHeight="1" s="107">
      <c r="A32" s="271" t="inlineStr">
        <is>
          <t>Bank</t>
        </is>
      </c>
      <c r="B32" s="248" t="inlineStr">
        <is>
          <t>Para 22(b)(i)–(iii)</t>
        </is>
      </c>
      <c r="C32" s="248" t="inlineStr">
        <is>
          <t>Climate Resilience — Scenario Inputs</t>
        </is>
      </c>
      <c r="D32" s="249" t="inlineStr">
        <is>
          <t>Scenarios: NGFS Net Zero 2050 (orderly), NGFS Disorderly Transition, NGFS Current Policies / Hot House World. Range covers both transition (orderly + disorderly) and physical (Hot House). Aligned with Paris 1.5°C agreement (NZE). Time horizons: 2030, 2040, 2050. Scope: top 1,200 corporate counterparties (covers 85% of credit RWA) and UK/AUS mortgage portfolios. Key assumptions: (1) Policy — net-zero pledges by jurisdiction; (2) Macro — GDP, unemployment, equity prices per NGFS Phase IV; (3) Regional — hazard maps from JBA Risk Management (flood) and IPCC AR6 (heat); (4) Energy — IEA NZE pathway; (5) Technology — EV adoption, CCS deployment. Last performed Q3 2024.</t>
        </is>
      </c>
    </row>
    <row r="33" ht="118.8" customHeight="1" s="107">
      <c r="A33" s="271" t="inlineStr">
        <is>
          <t>Bank</t>
        </is>
      </c>
      <c r="B33" s="248" t="inlineStr">
        <is>
          <t>Para 25, 26</t>
        </is>
      </c>
      <c r="C33" s="248" t="inlineStr">
        <is>
          <t>Risk Management</t>
        </is>
      </c>
      <c r="D33" s="249" t="inlineStr">
        <is>
          <t>Climate risks identified via three integrated streams: (1) top-down portfolio scenario analysis (Para 22); (2) bottom-up counterparty heatmap covering sector × geography exposure; (3) emerging-risk horizon scanning (regulatory, litigation). Inputs: NGFS scenarios, MSCI ESG climate VaR, JBA flood maps, internal client data. Materiality thresholds: ECL impact &gt; USD 50m; reputational concentration &gt; 5% of sector exposure. Climate risk is one of nine principal risks reported quarterly. Monitoring: financed-emissions dashboard refreshed quarterly; sector-limit utilisation monthly. Processes were enhanced in 2024 with single-name climate scoring and integration into credit-decisioning workflow. Fully integrated into the Risk Appetite Statement and capital planning (ICAAP).</t>
        </is>
      </c>
    </row>
    <row r="34" ht="59.4" customHeight="1" s="107">
      <c r="A34" s="271" t="inlineStr">
        <is>
          <t>Bank</t>
        </is>
      </c>
      <c r="B34" s="248" t="inlineStr">
        <is>
          <t>Para 29(a)(i)–(iii)</t>
        </is>
      </c>
      <c r="C34" s="248" t="inlineStr">
        <is>
          <t>Metrics — GHG (Operational + Financed)</t>
        </is>
      </c>
      <c r="D34" s="249" t="inlineStr">
        <is>
          <t>Operational Scope 1: 4,200 tCO₂e; Scope 2 location: 14,300 tCO₂e, market: 2,800 tCO₂e (60% renewable cover). Financed emissions (Scope 3 Cat 15) total 7.7 MtCO₂e. Methodology: GHG Protocol for operational; PCAF Global Standard 2022 (Parts A and B) for financed. GWPs per IPCC AR6. No methodology changes in 2024 (prior-period restatement footnoted).</t>
        </is>
      </c>
    </row>
    <row r="35" ht="59.4" customHeight="1" s="107">
      <c r="A35" s="271" t="inlineStr">
        <is>
          <t>Bank</t>
        </is>
      </c>
      <c r="B35" s="248" t="inlineStr">
        <is>
          <t>Para 29(a)(iv)–(v)</t>
        </is>
      </c>
      <c r="C35" s="248" t="inlineStr">
        <is>
          <t>Metrics — Disaggregation &amp; Scope 2 Details</t>
        </is>
      </c>
      <c r="D35" s="249" t="inlineStr">
        <is>
          <t>Operational Scope 1+2 by consolidation: consolidated 18,500 tCO₂e; non-consolidated entities (associates) immaterial (&lt;200 tCO₂e proportional). Scope 2 location-based 14,300 tCO₂e (UK 9,200 + US 2,800 + APAC 2,300). Market-based contractual instruments: 35 GWh PPA (UK solar), 22 GWh RECs (US). Residual market-based applied AIB residual mix (EU) and US eGRID factors.</t>
        </is>
      </c>
    </row>
    <row r="36" ht="99" customHeight="1" s="107">
      <c r="A36" s="271" t="inlineStr">
        <is>
          <t>Bank</t>
        </is>
      </c>
      <c r="B36" s="248" t="inlineStr">
        <is>
          <t>Para 29(a)(vi), 29A–29C, B61–B63A</t>
        </is>
      </c>
      <c r="C36" s="248" t="inlineStr">
        <is>
          <t>Metrics — Financed Emissions (Cat 15)</t>
        </is>
      </c>
      <c r="D36" s="249" t="inlineStr">
        <is>
          <t>Scope 3 Cat 15 (financed emissions) total 7.7 MtCO₂e, disclosed by PCAF asset class: Business loans 4.1 MtCO₂e; Listed equity/corporate bonds 1.7 MtCO₂e; Project finance 0.6 MtCO₂e; Mortgages 0.9 MtCO₂e; Motor vehicle loans 0.4 MtCO₂e. PCAF weighted data quality score: 2.9 (target 2.5 by 2027). Applying the Para 29A limitation: derivatives excluded from Cat 15 (treated as risk-management instruments without underlying ownership of emitting assets; described per Para 29B). Total Scope 3 Cat 15 disclosed = financed emissions subtotal (no facilitated or insurance-associated emissions yet reported).</t>
        </is>
      </c>
    </row>
    <row r="37" ht="59.4" customHeight="1" s="107">
      <c r="A37" s="271" t="inlineStr">
        <is>
          <t>Bank</t>
        </is>
      </c>
      <c r="B37" s="248" t="inlineStr">
        <is>
          <t>Para 29(b)</t>
        </is>
      </c>
      <c r="C37" s="248" t="inlineStr">
        <is>
          <t>Metrics — Transition Risk Exposure</t>
        </is>
      </c>
      <c r="D37" s="249" t="inlineStr">
        <is>
          <t>Credit exposure vulnerable to transition risk: USD 32bn EAD (18% of total credit book) in NACE codes A.01, B, C.19–C.24, D.35, H.49–H.51. Highest sectoral concentration: oil &amp; gas USD 5.2bn, power generation USD 8.4bn, cement/steel USD 3.8bn, automotive USD 6.1bn, aviation USD 2.0bn, shipping USD 1.5bn. Risk-weighted assets associated with these exposures: USD 24bn.</t>
        </is>
      </c>
    </row>
    <row r="38" ht="59.4" customHeight="1" s="107">
      <c r="A38" s="271" t="inlineStr">
        <is>
          <t>Bank</t>
        </is>
      </c>
      <c r="B38" s="248" t="inlineStr">
        <is>
          <t>Para 29(c)</t>
        </is>
      </c>
      <c r="C38" s="248" t="inlineStr">
        <is>
          <t>Metrics — Physical Risk Exposure</t>
        </is>
      </c>
      <c r="D38" s="249" t="inlineStr">
        <is>
          <t>Exposure to assets and counterparties in geographies subject to high physical climate risk by 2050 (RCP 8.5): USD 14.2bn EAD (8.6% of total). Disclosed by hazard (flood 4.8bn; heat 3.1bn; wildfire 1.4bn; water stress 2.5bn; cyclone 2.4bn). Mortgage book exposed: 7% of UK book at high flood/subsidence risk by 2050.</t>
        </is>
      </c>
    </row>
    <row r="39" ht="59.4" customHeight="1" s="107">
      <c r="A39" s="271" t="inlineStr">
        <is>
          <t>Bank</t>
        </is>
      </c>
      <c r="B39" s="248" t="inlineStr">
        <is>
          <t>Para 29(d)</t>
        </is>
      </c>
      <c r="C39" s="248" t="inlineStr">
        <is>
          <t>Metrics — Opportunity Alignment</t>
        </is>
      </c>
      <c r="D39" s="249" t="inlineStr">
        <is>
          <t>Sustainable finance origination FY2024: USD 14.3bn (target USD 18bn by 2027). Includes green loans USD 6.1bn, sustainability-linked loans USD 5.4bn, green bonds underwritten USD 1.8bn, transition finance facilities USD 1.0bn. Green and social mortgage origination: USD 1.4bn (energy-efficient homes EPC A/B). Internal taxonomy aligned with EU Taxonomy where applicable.</t>
        </is>
      </c>
    </row>
    <row r="40" ht="59.4" customHeight="1" s="107">
      <c r="A40" s="271" t="inlineStr">
        <is>
          <t>Bank</t>
        </is>
      </c>
      <c r="B40" s="248" t="inlineStr">
        <is>
          <t>Para 29(e)</t>
        </is>
      </c>
      <c r="C40" s="248" t="inlineStr">
        <is>
          <t>Metrics — Capital Deployment</t>
        </is>
      </c>
      <c r="D40" s="249" t="inlineStr">
        <is>
          <t>Climate-related capex/opex investment FY2024 (own operations): USD 38m. Allocation: climate-data and analytics platform USD 18m; physical-risk modelling capability USD 8m; green-data centres USD 6m; sustainability team expansion USD 6m. Separately, the bank deployed USD 14.3bn of sustainable finance to clients (Para 29(d)) — not booked as own capex but disclosed as origination volume.</t>
        </is>
      </c>
    </row>
    <row r="41" ht="59.4" customHeight="1" s="107">
      <c r="A41" s="271" t="inlineStr">
        <is>
          <t>Bank</t>
        </is>
      </c>
      <c r="B41" s="248" t="inlineStr">
        <is>
          <t>Para 29(f)(i)–(ii)</t>
        </is>
      </c>
      <c r="C41" s="248" t="inlineStr">
        <is>
          <t>Metrics — Internal Carbon Price</t>
        </is>
      </c>
      <c r="D41" s="249" t="inlineStr">
        <is>
          <t>Shadow carbon price applied in (i) climate-adjusted IRR for project-finance deals (USD 100/tCO₂e in 2025, rising to USD 180/tCO₂e by 2030) and (ii) climate stress-testing of corporate borrower P&amp;L sensitivity. Not applied to mortgage or retail decisioning. Calibrated to NGFS NZE shadow price for advanced economies.</t>
        </is>
      </c>
    </row>
    <row r="42" ht="59.4" customHeight="1" s="107">
      <c r="A42" s="271" t="inlineStr">
        <is>
          <t>Bank</t>
        </is>
      </c>
      <c r="B42" s="248" t="inlineStr">
        <is>
          <t>Para 29(g)(i)–(ii)</t>
        </is>
      </c>
      <c r="C42" s="248" t="inlineStr">
        <is>
          <t>Metrics — Remuneration</t>
        </is>
      </c>
      <c r="D42" s="249" t="inlineStr">
        <is>
          <t>10% of CEO and ExCo annual variable pay tied to climate KPIs: (a) financed emissions reduction vs trajectory (5%); (b) sustainable finance origination (3%); (c) green operations (2%). Percentage of FY2024 executive variable remuneration recognised that is linked to climate considerations: 10% (CEO), 9% (CFO and ExCo average), 6% (Heads of business units).</t>
        </is>
      </c>
    </row>
    <row r="43" ht="59.4" customHeight="1" s="107">
      <c r="A43" s="271" t="inlineStr">
        <is>
          <t>Bank</t>
        </is>
      </c>
      <c r="B43" s="248" t="inlineStr">
        <is>
          <t>Para 32</t>
        </is>
      </c>
      <c r="C43" s="248" t="inlineStr">
        <is>
          <t>Metrics — Industry-based (SASB FN-CB / FN-CF / FN-IB)</t>
        </is>
      </c>
      <c r="D43" s="249" t="inlineStr">
        <is>
          <t>Industry-based metrics per IFRS S2 Industry-based Guidance (Commercial Banks, Consumer Finance, Investment Banking): financed emissions intensity by sector (Power 270 kgCO₂e/MWh; Steel 1.55 tCO₂e/t; Cement 580 kgCO₂e/t; Mortgage 30 kgCO₂e/m² UK); concentration of credit exposure in carbon-related industries 18%; portfolio sustainability rating distribution disclosed in supplement.</t>
        </is>
      </c>
    </row>
    <row r="44" ht="118.8" customHeight="1" s="107">
      <c r="A44" s="271" t="inlineStr">
        <is>
          <t>Bank</t>
        </is>
      </c>
      <c r="B44" s="248" t="inlineStr">
        <is>
          <t>Para 33–36</t>
        </is>
      </c>
      <c r="C44" s="248" t="inlineStr">
        <is>
          <t>Targets</t>
        </is>
      </c>
      <c r="D44" s="249" t="inlineStr">
        <is>
          <t>Financed emissions targets (NZBA-aligned, sector-by-sector): Oil &amp; Gas –42% absolute by 2030 (vs 2019); Power — 150 kgCO₂e/MWh by 2030 (intensity); Coal — full phase-out from new financing by 2025, runoff by 2030 (absolute, gross); Steel –1.0 tCO₂e/t by 2030 (intensity); Cement 510 kgCO₂e/t by 2030 (intensity). Operational Scope 1+2: net zero by 2030 (90% reduction + 10% high-quality removals — nature-based and engineered mix; Verra VCS/Gold Standard verified). Coverage: CO₂ only for financed (PCAF); CO₂/CH₄/N₂O for operational. NZBA sectoral decarbonisation approach used. Annual progress: Oil &amp; Gas –18% (2024 vs 2019 base); Power 320 kgCO₂e/MWh (vs 380 base). Targets revised in 2024 to incorporate steel and shipping (newly material).</t>
        </is>
      </c>
    </row>
    <row r="45" ht="19.8" customHeight="1" s="107">
      <c r="A45" s="236" t="inlineStr">
        <is>
          <t>INDUSTRY C — TECHNOLOGY / SaaS</t>
        </is>
      </c>
      <c r="B45" s="532" t="n"/>
      <c r="C45" s="532" t="n"/>
      <c r="D45" s="131" t="n"/>
    </row>
    <row r="46" ht="79.2" customHeight="1" s="107">
      <c r="A46" s="271" t="inlineStr">
        <is>
          <t>Tech/SaaS</t>
        </is>
      </c>
      <c r="B46" s="248" t="inlineStr">
        <is>
          <t>Para 6 (a)–(b)</t>
        </is>
      </c>
      <c r="C46" s="248" t="inlineStr">
        <is>
          <t>Governance</t>
        </is>
      </c>
      <c r="D46" s="249" t="inlineStr">
        <is>
          <t>Climate oversight rests with the Audit &amp; Risk Committee, supported by an executive ESG Council chaired by the CFO. The ARC reviews climate strategy bi-annually and climate metrics quarterly. Internal Audit reviews Scope 1–3 data annually as part of the ICFR-adjacent control framework. Directors completed targeted IFRS S2 training in 2024. Climate KPIs are embedded in the CEO and CFO short-term incentive plans.</t>
        </is>
      </c>
    </row>
    <row r="47" ht="99" customHeight="1" s="107">
      <c r="A47" s="271" t="inlineStr">
        <is>
          <t>Tech/SaaS</t>
        </is>
      </c>
      <c r="B47" s="248" t="inlineStr">
        <is>
          <t>Para 9, 10, 25</t>
        </is>
      </c>
      <c r="C47" s="248" t="inlineStr">
        <is>
          <t>Strategy — Risks &amp; Opportunities</t>
        </is>
      </c>
      <c r="D47" s="249" t="inlineStr">
        <is>
          <t>Material risks: (i) Physical risk to colocation data centres in heat-stress regions affecting cooling cost/PUE (medium term); (ii) procurement risk on renewable PPAs in tightening REC markets (short–medium term); (iii) customer-driven Scope 3 reporting requirements (short term — RFP wins increasingly conditional on supplier emissions data). Opportunities: AI-for-sustainability product line (USD 90m ARR potential by 2027), energy-efficiency features in core platform (margin expansion), tax incentives for green data centres in EU and US.</t>
        </is>
      </c>
    </row>
    <row r="48" ht="79.2" customHeight="1" s="107">
      <c r="A48" s="271" t="inlineStr">
        <is>
          <t>Tech/SaaS</t>
        </is>
      </c>
      <c r="B48" s="248" t="inlineStr">
        <is>
          <t>Para 13(a)–(b)</t>
        </is>
      </c>
      <c r="C48" s="248" t="inlineStr">
        <is>
          <t>Strategy — Business Model &amp; Value Chain</t>
        </is>
      </c>
      <c r="D48" s="249" t="inlineStr">
        <is>
          <t>Climate-related effects concentrated in: (a) compute footprint — 18 colocation regions globally (largest in Frankfurt, Virginia, Singapore); (b) hardware supply chain (servers, networking, semiconductors); (c) customer use phase (cloud-hosted workloads). Anticipated business model evolution: shift to liquid-cooled data centres by 2028, on-device AI inference reducing server demand, modular product architecture reducing customer compute. Two colo regions identified for relocation by 2028 due to long-term water stress.</t>
        </is>
      </c>
    </row>
    <row r="49" ht="79.2" customHeight="1" s="107">
      <c r="A49" s="271" t="inlineStr">
        <is>
          <t>Tech/SaaS</t>
        </is>
      </c>
      <c r="B49" s="248" t="inlineStr">
        <is>
          <t>Para 14, 15–16, 21</t>
        </is>
      </c>
      <c r="C49" s="248" t="inlineStr">
        <is>
          <t>Strategy — Decisions &amp; Financial Effects</t>
        </is>
      </c>
      <c r="D49" s="249" t="inlineStr">
        <is>
          <t>Transition plan focuses on RE100, hardware lifecycle and customer enablement. Resourcing: 65 FTE in Sustainability Engineering and Product, USD 84m total climate investment FY2024. Current effects: USD 22m additional PPA cost vs spot electricity (locked-in 10-yr contracts); USD 6m R&amp;D credits utilised; immaterial impact on PP&amp;E. Anticipated effects beyond 2027 not quantified — Para 21 explanation: REC-market price evolution and AI workload demand exceed reliable forecast horizon.</t>
        </is>
      </c>
    </row>
    <row r="50" ht="79.2" customHeight="1" s="107">
      <c r="A50" s="271" t="inlineStr">
        <is>
          <t>Tech/SaaS</t>
        </is>
      </c>
      <c r="B50" s="248" t="inlineStr">
        <is>
          <t>Para 22(a)</t>
        </is>
      </c>
      <c r="C50" s="248" t="inlineStr">
        <is>
          <t>Climate Resilience — Implications</t>
        </is>
      </c>
      <c r="D50" s="249" t="inlineStr">
        <is>
          <t>Two scenarios tested: NGFS Net Zero 2050, IPCC RCP 4.5. Stress on cooling energy demand and PPA renewal cost under +2°C warming — modelled impact &lt;2% of operating expense. Strategy is resilient. Key uncertainty: enterprise customer demand for sub-1.10 PUE colocation. Management responses pre-positioned: dual-region failover, contractual cooling-cost pass-through with two largest customers.</t>
        </is>
      </c>
    </row>
    <row r="51" ht="118.8" customHeight="1" s="107">
      <c r="A51" s="271" t="inlineStr">
        <is>
          <t>Tech/SaaS</t>
        </is>
      </c>
      <c r="B51" s="248" t="inlineStr">
        <is>
          <t>Para 22(b)(i)–(iii)</t>
        </is>
      </c>
      <c r="C51" s="248" t="inlineStr">
        <is>
          <t>Climate Resilience — Scenario Inputs</t>
        </is>
      </c>
      <c r="D51" s="249" t="inlineStr">
        <is>
          <t>Scenarios: NGFS Net Zero 2050 (transition-led), IPCC AR6 RCP 4.5 (moderate physical). Range covers transition and moderate physical drivers — RCP 8.5 considered low likelihood for our asset footprint and excluded with rationale. NZE aligns with Paris 1.5°C. Time horizons: 2030, 2040. Scope: all 18 colocation regions and corporate facilities. Key assumptions: (1) Policy — EU CSRD, US SEC climate rule, carbon pricing in EU and Canada; (2) Macro — IT spend +6% CAGR; (3) Regional — heat-stress days per region (CMIP6), grid mix per IEA WEO 2023; (4) Energy — 100% renewable target by 2027 (RE100); (5) Technology — liquid cooling at scale by 2028, AI workload efficiency improvements. Last performed Q2 2024.</t>
        </is>
      </c>
    </row>
    <row r="52" ht="118.8" customHeight="1" s="107">
      <c r="A52" s="271" t="inlineStr">
        <is>
          <t>Tech/SaaS</t>
        </is>
      </c>
      <c r="B52" s="248" t="inlineStr">
        <is>
          <t>Para 25, 26</t>
        </is>
      </c>
      <c r="C52" s="248" t="inlineStr">
        <is>
          <t>Risk Management</t>
        </is>
      </c>
      <c r="D52" s="249" t="inlineStr">
        <is>
          <t>Climate risks identified through (1) annual ERM refresh; (2) data-centre site assessment with colocation providers; (3) Scope 3 supplier-engagement programme covering top 80 hardware and infra suppliers. Inputs: CMIP6 hazard data, supplier CDP responses, grid-mix projections. Likelihood/magnitude assessed against ERM matrix; financial threshold USD 5m. Climate is one of seven principal risks reviewed quarterly by the ARC. Monitoring KRIs: PUE, renewable-cover %, supplier-disclosure coverage, Scope 3 emissions per customer ARR. Processes updated in 2024 to add quantitative physical-risk overlay per site. Fully integrated into the enterprise risk register and product-investment governance.</t>
        </is>
      </c>
    </row>
    <row r="53" ht="79.2" customHeight="1" s="107">
      <c r="A53" s="271" t="inlineStr">
        <is>
          <t>Tech/SaaS</t>
        </is>
      </c>
      <c r="B53" s="248" t="inlineStr">
        <is>
          <t>Para 29(a)(i)–(iii)</t>
        </is>
      </c>
      <c r="C53" s="248" t="inlineStr">
        <is>
          <t>Metrics — GHG (Scope 1+2+3)</t>
        </is>
      </c>
      <c r="D53" s="249" t="inlineStr">
        <is>
          <t>Scope 1: 1,200 tCO₂e (back-up generators, refrigerants). Scope 2 location-based: 86,000 tCO₂e; market-based: 12,000 tCO₂e (86% renewable PPA cover, residual mainly in APAC). Scope 3: 245,000 tCO₂e. Methodology: GHG Protocol Corporate Standard + Scope 3 Standard; GWPs per IPCC AR6. Refrigerant fugitive emissions estimated via mass-balance (Tier 2). No methodology changes vs prior year.</t>
        </is>
      </c>
    </row>
    <row r="54" ht="59.4" customHeight="1" s="107">
      <c r="A54" s="271" t="inlineStr">
        <is>
          <t>Tech/SaaS</t>
        </is>
      </c>
      <c r="B54" s="248" t="inlineStr">
        <is>
          <t>Para 29(a)(iv)–(v)</t>
        </is>
      </c>
      <c r="C54" s="248" t="inlineStr">
        <is>
          <t>Metrics — Disaggregation &amp; Scope 2 Details</t>
        </is>
      </c>
      <c r="D54" s="249" t="inlineStr">
        <is>
          <t>Scope 1+2 consolidated 99,200 tCO₂e (location) / 13,200 tCO₂e (market). No material JV/associate emissions. Scope 2 market-based contractual instruments: 720 GWh PPAs (4 contracts across US, EU, Australia), 180 GWh unbundled EACs (APAC). Residual market-based applied US eGRID, AIB residual, IEA factors for APAC — disclosed in methodology annex.</t>
        </is>
      </c>
    </row>
    <row r="55" ht="79.2" customHeight="1" s="107">
      <c r="A55" s="271" t="inlineStr">
        <is>
          <t>Tech/SaaS</t>
        </is>
      </c>
      <c r="B55" s="248" t="inlineStr">
        <is>
          <t>Para 29(a)(vi)</t>
        </is>
      </c>
      <c r="C55" s="248" t="inlineStr">
        <is>
          <t>Metrics — Scope 3 Categories</t>
        </is>
      </c>
      <c r="D55" s="249" t="inlineStr">
        <is>
          <t>Scope 3 categories included: Cat 1 (cloud infra &amp; hardware) 38%; Cat 2 (capital goods — servers, building fit-out) 4%; Cat 3 (fuel- and energy-related, T&amp;D) 3%; Cat 6 (business travel) 8%; Cat 7 (employee commuting/WFH — hybrid model) 11%; Cat 11 (use of sold software — customer-side compute) 31%; Cat 12 (end-of-life IT hardware) 2%; Cat 8/9/10/13 immaterial (&lt;1% each). Cat 15 not applicable (no financial assets). Use-phase emissions (Cat 11) modelled per supplier-specific factors from the three largest hyperscaler partners.</t>
        </is>
      </c>
    </row>
    <row r="56" ht="59.4" customHeight="1" s="107">
      <c r="A56" s="271" t="inlineStr">
        <is>
          <t>Tech/SaaS</t>
        </is>
      </c>
      <c r="B56" s="248" t="inlineStr">
        <is>
          <t>Para 29(b)</t>
        </is>
      </c>
      <c r="C56" s="248" t="inlineStr">
        <is>
          <t>Metrics — Transition Risk Exposure</t>
        </is>
      </c>
      <c r="D56" s="249" t="inlineStr">
        <is>
          <t>Assets/operations vulnerable to transition risk: USD 220m PP&amp;E (12% of total) tied to colocation contracts in jurisdictions with carbon pricing or expected carbon-cost pass-through clauses. Revenue at risk from customer Scope 3 procurement requirements: USD 180m (4% of ARR) at counterparties with binding net-zero supplier policies by 2027.</t>
        </is>
      </c>
    </row>
    <row r="57" ht="59.4" customHeight="1" s="107">
      <c r="A57" s="271" t="inlineStr">
        <is>
          <t>Tech/SaaS</t>
        </is>
      </c>
      <c r="B57" s="248" t="inlineStr">
        <is>
          <t>Para 29(c)</t>
        </is>
      </c>
      <c r="C57" s="248" t="inlineStr">
        <is>
          <t>Metrics — Physical Risk Exposure</t>
        </is>
      </c>
      <c r="D57" s="249" t="inlineStr">
        <is>
          <t>Operating capacity vulnerable to physical climate risk by 2040 (RCP 4.5): 22% of compute capacity in heat-stress regions, 8% in flood-prone zones, 5% in water-stressed zones. Two colocation regions identified for managed exit by 2028 (Phoenix and Singapore secondary site). Annualised modelled BI impact: &lt;1% of operating margin.</t>
        </is>
      </c>
    </row>
    <row r="58" ht="59.4" customHeight="1" s="107">
      <c r="A58" s="271" t="inlineStr">
        <is>
          <t>Tech/SaaS</t>
        </is>
      </c>
      <c r="B58" s="248" t="inlineStr">
        <is>
          <t>Para 29(d)</t>
        </is>
      </c>
      <c r="C58" s="248" t="inlineStr">
        <is>
          <t>Metrics — Opportunity Alignment</t>
        </is>
      </c>
      <c r="D58" s="249" t="inlineStr">
        <is>
          <t>Revenue aligned with climate-related opportunities: USD 310m (7% of ARR) from AI-for-sustainability product line and energy-efficiency platform features. Capex aligned with opportunities: USD 38m in liquid-cooling and energy-monitoring infrastructure. Pipeline: USD 90m incremental ARR opportunity in sustainability analytics by 2027.</t>
        </is>
      </c>
    </row>
    <row r="59" ht="39.6" customHeight="1" s="107">
      <c r="A59" s="271" t="inlineStr">
        <is>
          <t>Tech/SaaS</t>
        </is>
      </c>
      <c r="B59" s="248" t="inlineStr">
        <is>
          <t>Para 29(e)</t>
        </is>
      </c>
      <c r="C59" s="248" t="inlineStr">
        <is>
          <t>Metrics — Capital Deployment</t>
        </is>
      </c>
      <c r="D59" s="249" t="inlineStr">
        <is>
          <t>USD 84m invested in FY2024 in low-carbon initiatives: USD 48m on PPA prepayments and procurement; USD 21m on data-centre efficiency capex (liquid cooling pilots, server refresh); USD 15m on R&amp;D for green AI workloads.</t>
        </is>
      </c>
    </row>
    <row r="60" ht="59.4" customHeight="1" s="107">
      <c r="A60" s="271" t="inlineStr">
        <is>
          <t>Tech/SaaS</t>
        </is>
      </c>
      <c r="B60" s="248" t="inlineStr">
        <is>
          <t>Para 29(f)(i)–(ii)</t>
        </is>
      </c>
      <c r="C60" s="248" t="inlineStr">
        <is>
          <t>Metrics — Internal Carbon Price</t>
        </is>
      </c>
      <c r="D60" s="249" t="inlineStr">
        <is>
          <t>Shadow carbon price of USD 80/tCO₂e applied to (a) data-centre site-selection decisions and (b) hardware-refresh business cases. Rises to USD 130/tCO₂e by 2030. Calibrated to mid-point of NGFS NZE shadow price for advanced economies. Not applied to product-pricing or transfer-pricing decisions.</t>
        </is>
      </c>
    </row>
    <row r="61" ht="59.4" customHeight="1" s="107">
      <c r="A61" s="271" t="inlineStr">
        <is>
          <t>Tech/SaaS</t>
        </is>
      </c>
      <c r="B61" s="248" t="inlineStr">
        <is>
          <t>Para 29(g)(i)–(ii)</t>
        </is>
      </c>
      <c r="C61" s="248" t="inlineStr">
        <is>
          <t>Metrics — Remuneration</t>
        </is>
      </c>
      <c r="D61" s="249" t="inlineStr">
        <is>
          <t>Climate metrics integrated into CEO and CFO short-term incentive plan: 8% weighting on (a) Scope 1+2 market-based intensity vs target (5%) and (b) Scope 3 disclosure coverage of top suppliers (3%). FY2024 executive variable remuneration recognised that is linked to climate considerations: 8% (CEO and CFO), 5% (ExCo average), 0% (broader senior leadership).</t>
        </is>
      </c>
    </row>
    <row r="62" ht="59.4" customHeight="1" s="107">
      <c r="A62" s="271" t="inlineStr">
        <is>
          <t>Tech/SaaS</t>
        </is>
      </c>
      <c r="B62" s="248" t="inlineStr">
        <is>
          <t>Para 32</t>
        </is>
      </c>
      <c r="C62" s="248" t="inlineStr">
        <is>
          <t>Metrics — Industry-based (SASB TC-SI / TC-CD)</t>
        </is>
      </c>
      <c r="D62" s="249" t="inlineStr">
        <is>
          <t>Industry-based metrics per IFRS S2 Industry-based Guidance (Software &amp; IT Services / Technology &amp; Communications Hardware): total energy consumed 952,000 MWh; percentage grid electricity 0%; percentage renewable 100% (RE100-compliant via PPAs and EACs); data-centre PUE fleet weighted 1.18; water withdrawn in water-stressed regions 480,000 m³.</t>
        </is>
      </c>
    </row>
    <row r="63" ht="118.8" customHeight="1" s="107">
      <c r="A63" s="222" t="inlineStr">
        <is>
          <t>Tech/SaaS</t>
        </is>
      </c>
      <c r="B63" s="149" t="inlineStr">
        <is>
          <t>Para 33–36</t>
        </is>
      </c>
      <c r="C63" s="149" t="inlineStr">
        <is>
          <t>Targets</t>
        </is>
      </c>
      <c r="D63" s="223" t="inlineStr">
        <is>
          <t>Scope 1+2 market: net zero by 2030 (90% absolute reduction + 10% high-quality removals). Scope 3 absolute: –55% by 2035 vs 2022 (Cat 1, 6, 11). Renewable electricity: 100% by 2027 (RE100). Targets validated SBTi 1.5°C (Apr 2024). Coverage: CO₂, CH₄, N₂O, HFCs (AR6 GWP100). Absolute targets for Scopes 1+2 and 3; intensity sub-target (tCO₂e/USD revenue) for governance reporting. Cross-sector decarbonisation approach (not sectoral SDA — sector pathway not yet available for SaaS). Use of credits: capped at 10% of residual emissions, restricted to durable removals (engineered or biochar, ≥ 100yr permanence; Puro.earth or CDR.fyi-listed protocols). Progress 2024: Scope 1+2 market down 41% vs 2022; Scope 3 down 8% vs 2022. No target revisions in 2024.</t>
        </is>
      </c>
    </row>
  </sheetData>
  <mergeCells count="5">
    <mergeCell ref="A45:D45"/>
    <mergeCell ref="A1:D1"/>
    <mergeCell ref="A5:D5"/>
    <mergeCell ref="A26:D26"/>
    <mergeCell ref="A2:D2"/>
  </mergeCells>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I48"/>
  <sheetViews>
    <sheetView workbookViewId="0">
      <pane ySplit="4" topLeftCell="A5" activePane="bottomLeft" state="frozen"/>
      <selection pane="bottomLeft" activeCell="A1" sqref="A1:I1"/>
    </sheetView>
  </sheetViews>
  <sheetFormatPr baseColWidth="8" defaultRowHeight="14.4"/>
  <cols>
    <col width="7.44140625" customWidth="1" style="107" min="1" max="1"/>
    <col width="32.44140625" customWidth="1" style="107" min="2" max="2"/>
    <col width="42.5546875" customWidth="1" style="107" min="3" max="3"/>
    <col width="16.6640625" customWidth="1" style="107" min="4" max="4"/>
    <col width="30.5546875" customWidth="1" style="107" min="5" max="5"/>
    <col width="18.5546875" customWidth="1" style="107" min="6" max="6"/>
    <col width="42.5546875" customWidth="1" style="107" min="7" max="7"/>
    <col width="13" customWidth="1" style="107" min="8" max="8"/>
    <col width="46.33203125" customWidth="1" style="107" min="9" max="9"/>
  </cols>
  <sheetData>
    <row r="1" ht="26.4" customHeight="1" s="107">
      <c r="A1" s="38" t="inlineStr">
        <is>
          <t>IFRS S2 — Emission Factor Library (Illustrative)</t>
        </is>
      </c>
    </row>
    <row r="2" ht="19.8" customHeight="1" s="107">
      <c r="A2" s="39" t="inlineStr">
        <is>
          <t>Curated set of widely used emission factors for Scope 1, Scope 2 (location &amp; market), Scope 3, and refrigerants. Always validate against the latest official source before use.</t>
        </is>
      </c>
    </row>
    <row r="4" ht="19.8" customHeight="1" s="107">
      <c r="A4" s="48" t="inlineStr">
        <is>
          <t>#</t>
        </is>
      </c>
      <c r="B4" s="49" t="inlineStr">
        <is>
          <t>Category</t>
        </is>
      </c>
      <c r="C4" s="49" t="inlineStr">
        <is>
          <t>Activity / Fuel / Source</t>
        </is>
      </c>
      <c r="D4" s="49" t="inlineStr">
        <is>
          <t>Emission Factor</t>
        </is>
      </c>
      <c r="E4" s="49" t="inlineStr">
        <is>
          <t>Unit</t>
        </is>
      </c>
      <c r="F4" s="49" t="inlineStr">
        <is>
          <t>GHG Scope</t>
        </is>
      </c>
      <c r="G4" s="49" t="inlineStr">
        <is>
          <t>Source</t>
        </is>
      </c>
      <c r="H4" s="49" t="inlineStr">
        <is>
          <t>Year / Vintage</t>
        </is>
      </c>
      <c r="I4" s="50" t="inlineStr">
        <is>
          <t>Notes</t>
        </is>
      </c>
    </row>
    <row r="5" ht="19.8" customHeight="1" s="107">
      <c r="A5" s="51" t="n">
        <v>1</v>
      </c>
      <c r="B5" s="52" t="inlineStr">
        <is>
          <t>Scope 1 — Stationary</t>
        </is>
      </c>
      <c r="C5" s="52" t="inlineStr">
        <is>
          <t>Natural gas</t>
        </is>
      </c>
      <c r="D5" s="53" t="n">
        <v>0.18293</v>
      </c>
      <c r="E5" s="52" t="inlineStr">
        <is>
          <t>kgCO₂e/kWh (GCV)</t>
        </is>
      </c>
      <c r="F5" s="54" t="inlineStr">
        <is>
          <t>Scope 1</t>
        </is>
      </c>
      <c r="G5" s="52" t="inlineStr">
        <is>
          <t>UK DEFRA GHG Conversion Factors</t>
        </is>
      </c>
      <c r="H5" s="54" t="n">
        <v>2024</v>
      </c>
      <c r="I5" s="55" t="inlineStr">
        <is>
          <t>Gross calorific value basis.</t>
        </is>
      </c>
    </row>
    <row r="6" ht="19.8" customHeight="1" s="107">
      <c r="A6" s="56" t="n">
        <v>2</v>
      </c>
      <c r="B6" s="57" t="inlineStr">
        <is>
          <t>Scope 1 — Stationary</t>
        </is>
      </c>
      <c r="C6" s="57" t="inlineStr">
        <is>
          <t>Diesel (gas oil)</t>
        </is>
      </c>
      <c r="D6" s="58" t="n">
        <v>2.66155</v>
      </c>
      <c r="E6" s="57" t="inlineStr">
        <is>
          <t>kgCO₂e/litre</t>
        </is>
      </c>
      <c r="F6" s="59" t="inlineStr">
        <is>
          <t>Scope 1</t>
        </is>
      </c>
      <c r="G6" s="57" t="inlineStr">
        <is>
          <t>UK DEFRA</t>
        </is>
      </c>
      <c r="H6" s="59" t="n">
        <v>2024</v>
      </c>
      <c r="I6" s="60" t="inlineStr">
        <is>
          <t>Burning oil/red diesel basis.</t>
        </is>
      </c>
    </row>
    <row r="7" ht="19.8" customHeight="1" s="107">
      <c r="A7" s="51" t="n">
        <v>3</v>
      </c>
      <c r="B7" s="52" t="inlineStr">
        <is>
          <t>Scope 1 — Stationary</t>
        </is>
      </c>
      <c r="C7" s="52" t="inlineStr">
        <is>
          <t>LPG</t>
        </is>
      </c>
      <c r="D7" s="53" t="n">
        <v>1.55712</v>
      </c>
      <c r="E7" s="52" t="inlineStr">
        <is>
          <t>kgCO₂e/litre</t>
        </is>
      </c>
      <c r="F7" s="54" t="inlineStr">
        <is>
          <t>Scope 1</t>
        </is>
      </c>
      <c r="G7" s="52" t="inlineStr">
        <is>
          <t>UK DEFRA</t>
        </is>
      </c>
      <c r="H7" s="54" t="n">
        <v>2024</v>
      </c>
      <c r="I7" s="55" t="n"/>
    </row>
    <row r="8" ht="19.8" customHeight="1" s="107">
      <c r="A8" s="56" t="n">
        <v>4</v>
      </c>
      <c r="B8" s="57" t="inlineStr">
        <is>
          <t>Scope 1 — Stationary</t>
        </is>
      </c>
      <c r="C8" s="57" t="inlineStr">
        <is>
          <t>Heavy fuel oil</t>
        </is>
      </c>
      <c r="D8" s="58" t="n">
        <v>3.18063</v>
      </c>
      <c r="E8" s="57" t="inlineStr">
        <is>
          <t>kgCO₂e/litre</t>
        </is>
      </c>
      <c r="F8" s="59" t="inlineStr">
        <is>
          <t>Scope 1</t>
        </is>
      </c>
      <c r="G8" s="57" t="inlineStr">
        <is>
          <t>UK DEFRA</t>
        </is>
      </c>
      <c r="H8" s="59" t="n">
        <v>2024</v>
      </c>
      <c r="I8" s="60" t="n"/>
    </row>
    <row r="9" ht="19.8" customHeight="1" s="107">
      <c r="A9" s="51" t="n">
        <v>5</v>
      </c>
      <c r="B9" s="52" t="inlineStr">
        <is>
          <t>Scope 1 — Stationary</t>
        </is>
      </c>
      <c r="C9" s="52" t="inlineStr">
        <is>
          <t>Coal (industrial)</t>
        </is>
      </c>
      <c r="D9" s="53" t="n">
        <v>2403.07</v>
      </c>
      <c r="E9" s="52" t="inlineStr">
        <is>
          <t>kgCO₂e/tonne</t>
        </is>
      </c>
      <c r="F9" s="54" t="inlineStr">
        <is>
          <t>Scope 1</t>
        </is>
      </c>
      <c r="G9" s="52" t="inlineStr">
        <is>
          <t>UK DEFRA</t>
        </is>
      </c>
      <c r="H9" s="54" t="n">
        <v>2024</v>
      </c>
      <c r="I9" s="55" t="n"/>
    </row>
    <row r="10" ht="19.8" customHeight="1" s="107">
      <c r="A10" s="56" t="n">
        <v>6</v>
      </c>
      <c r="B10" s="57" t="inlineStr">
        <is>
          <t>Scope 1 — Mobile</t>
        </is>
      </c>
      <c r="C10" s="57" t="inlineStr">
        <is>
          <t>Petrol (motor gasoline)</t>
        </is>
      </c>
      <c r="D10" s="58" t="n">
        <v>2.16802</v>
      </c>
      <c r="E10" s="57" t="inlineStr">
        <is>
          <t>kgCO₂e/litre</t>
        </is>
      </c>
      <c r="F10" s="59" t="inlineStr">
        <is>
          <t>Scope 1</t>
        </is>
      </c>
      <c r="G10" s="57" t="inlineStr">
        <is>
          <t>UK DEFRA</t>
        </is>
      </c>
      <c r="H10" s="59" t="n">
        <v>2024</v>
      </c>
      <c r="I10" s="60" t="inlineStr">
        <is>
          <t>Average biofuel blend.</t>
        </is>
      </c>
    </row>
    <row r="11" ht="19.8" customHeight="1" s="107">
      <c r="A11" s="51" t="n">
        <v>7</v>
      </c>
      <c r="B11" s="52" t="inlineStr">
        <is>
          <t>Scope 1 — Mobile</t>
        </is>
      </c>
      <c r="C11" s="52" t="inlineStr">
        <is>
          <t>Diesel (avg biofuel blend)</t>
        </is>
      </c>
      <c r="D11" s="53" t="n">
        <v>2.51233</v>
      </c>
      <c r="E11" s="52" t="inlineStr">
        <is>
          <t>kgCO₂e/litre</t>
        </is>
      </c>
      <c r="F11" s="54" t="inlineStr">
        <is>
          <t>Scope 1</t>
        </is>
      </c>
      <c r="G11" s="52" t="inlineStr">
        <is>
          <t>UK DEFRA</t>
        </is>
      </c>
      <c r="H11" s="54" t="n">
        <v>2024</v>
      </c>
      <c r="I11" s="55" t="inlineStr">
        <is>
          <t>Road transport blend.</t>
        </is>
      </c>
    </row>
    <row r="12" ht="19.8" customHeight="1" s="107">
      <c r="A12" s="56" t="n">
        <v>8</v>
      </c>
      <c r="B12" s="57" t="inlineStr">
        <is>
          <t>Scope 1 — Process</t>
        </is>
      </c>
      <c r="C12" s="57" t="inlineStr">
        <is>
          <t>Cement clinker (calcination)</t>
        </is>
      </c>
      <c r="D12" s="58" t="n">
        <v>525</v>
      </c>
      <c r="E12" s="57" t="inlineStr">
        <is>
          <t>kgCO₂/tonne clinker</t>
        </is>
      </c>
      <c r="F12" s="59" t="inlineStr">
        <is>
          <t>Scope 1</t>
        </is>
      </c>
      <c r="G12" s="57" t="inlineStr">
        <is>
          <t>IPCC 2019 Refinement, Vol. 3, Ch. 2</t>
        </is>
      </c>
      <c r="H12" s="59" t="n">
        <v>2019</v>
      </c>
      <c r="I12" s="60" t="inlineStr">
        <is>
          <t>Default Tier 1 CO₂ EF for clinker.</t>
        </is>
      </c>
    </row>
    <row r="13" ht="19.8" customHeight="1" s="107">
      <c r="A13" s="51" t="n">
        <v>9</v>
      </c>
      <c r="B13" s="52" t="inlineStr">
        <is>
          <t>Scope 1 — Process</t>
        </is>
      </c>
      <c r="C13" s="52" t="inlineStr">
        <is>
          <t>Steel — BF/BOF</t>
        </is>
      </c>
      <c r="D13" s="53" t="n">
        <v>1850</v>
      </c>
      <c r="E13" s="52" t="inlineStr">
        <is>
          <t>kgCO₂e/tonne crude steel</t>
        </is>
      </c>
      <c r="F13" s="54" t="inlineStr">
        <is>
          <t>Scope 1</t>
        </is>
      </c>
      <c r="G13" s="52" t="inlineStr">
        <is>
          <t>worldsteel CO₂ data</t>
        </is>
      </c>
      <c r="H13" s="54" t="n">
        <v>2023</v>
      </c>
      <c r="I13" s="55" t="inlineStr">
        <is>
          <t>Global avg integrated route.</t>
        </is>
      </c>
    </row>
    <row r="14" ht="19.8" customHeight="1" s="107">
      <c r="A14" s="56" t="n">
        <v>10</v>
      </c>
      <c r="B14" s="57" t="inlineStr">
        <is>
          <t>Scope 1 — Refrigerant</t>
        </is>
      </c>
      <c r="C14" s="57" t="inlineStr">
        <is>
          <t>R-410A (HFC blend)</t>
        </is>
      </c>
      <c r="D14" s="58" t="n">
        <v>2088</v>
      </c>
      <c r="E14" s="57" t="inlineStr">
        <is>
          <t>kgCO₂e/kg</t>
        </is>
      </c>
      <c r="F14" s="59" t="inlineStr">
        <is>
          <t>Scope 1</t>
        </is>
      </c>
      <c r="G14" s="57" t="inlineStr">
        <is>
          <t>IPCC AR6</t>
        </is>
      </c>
      <c r="H14" s="59" t="n">
        <v>2021</v>
      </c>
      <c r="I14" s="60" t="inlineStr">
        <is>
          <t>GWP100, AR6.</t>
        </is>
      </c>
    </row>
    <row r="15" ht="19.8" customHeight="1" s="107">
      <c r="A15" s="51" t="n">
        <v>11</v>
      </c>
      <c r="B15" s="52" t="inlineStr">
        <is>
          <t>Scope 1 — Refrigerant</t>
        </is>
      </c>
      <c r="C15" s="52" t="inlineStr">
        <is>
          <t>R-134a (HFC)</t>
        </is>
      </c>
      <c r="D15" s="53" t="n">
        <v>1530</v>
      </c>
      <c r="E15" s="52" t="inlineStr">
        <is>
          <t>kgCO₂e/kg</t>
        </is>
      </c>
      <c r="F15" s="54" t="inlineStr">
        <is>
          <t>Scope 1</t>
        </is>
      </c>
      <c r="G15" s="52" t="inlineStr">
        <is>
          <t>IPCC AR6</t>
        </is>
      </c>
      <c r="H15" s="54" t="n">
        <v>2021</v>
      </c>
      <c r="I15" s="55" t="inlineStr">
        <is>
          <t>GWP100, AR6.</t>
        </is>
      </c>
    </row>
    <row r="16" ht="19.8" customHeight="1" s="107">
      <c r="A16" s="56" t="n">
        <v>12</v>
      </c>
      <c r="B16" s="57" t="inlineStr">
        <is>
          <t>Scope 1 — Refrigerant</t>
        </is>
      </c>
      <c r="C16" s="57" t="inlineStr">
        <is>
          <t>R-32 (HFC)</t>
        </is>
      </c>
      <c r="D16" s="58" t="n">
        <v>771</v>
      </c>
      <c r="E16" s="57" t="inlineStr">
        <is>
          <t>kgCO₂e/kg</t>
        </is>
      </c>
      <c r="F16" s="59" t="inlineStr">
        <is>
          <t>Scope 1</t>
        </is>
      </c>
      <c r="G16" s="57" t="inlineStr">
        <is>
          <t>IPCC AR6</t>
        </is>
      </c>
      <c r="H16" s="59" t="n">
        <v>2021</v>
      </c>
      <c r="I16" s="60" t="n"/>
    </row>
    <row r="17" ht="19.8" customHeight="1" s="107">
      <c r="A17" s="51" t="n">
        <v>13</v>
      </c>
      <c r="B17" s="52" t="inlineStr">
        <is>
          <t>Scope 1 — Refrigerant</t>
        </is>
      </c>
      <c r="C17" s="52" t="inlineStr">
        <is>
          <t>R-404A (HFC blend)</t>
        </is>
      </c>
      <c r="D17" s="53" t="n">
        <v>3922</v>
      </c>
      <c r="E17" s="52" t="inlineStr">
        <is>
          <t>kgCO₂e/kg</t>
        </is>
      </c>
      <c r="F17" s="54" t="inlineStr">
        <is>
          <t>Scope 1</t>
        </is>
      </c>
      <c r="G17" s="52" t="inlineStr">
        <is>
          <t>IPCC AR6</t>
        </is>
      </c>
      <c r="H17" s="54" t="n">
        <v>2021</v>
      </c>
      <c r="I17" s="55" t="n"/>
    </row>
    <row r="18" ht="19.8" customHeight="1" s="107">
      <c r="A18" s="56" t="n">
        <v>14</v>
      </c>
      <c r="B18" s="57" t="inlineStr">
        <is>
          <t>Scope 1 — Refrigerant</t>
        </is>
      </c>
      <c r="C18" s="57" t="inlineStr">
        <is>
          <t>SF₆ (switchgear)</t>
        </is>
      </c>
      <c r="D18" s="58" t="n">
        <v>24300</v>
      </c>
      <c r="E18" s="57" t="inlineStr">
        <is>
          <t>kgCO₂e/kg</t>
        </is>
      </c>
      <c r="F18" s="59" t="inlineStr">
        <is>
          <t>Scope 1</t>
        </is>
      </c>
      <c r="G18" s="57" t="inlineStr">
        <is>
          <t>IPCC AR6</t>
        </is>
      </c>
      <c r="H18" s="59" t="n">
        <v>2021</v>
      </c>
      <c r="I18" s="60" t="n"/>
    </row>
    <row r="19" ht="19.8" customHeight="1" s="107">
      <c r="A19" s="51" t="n">
        <v>15</v>
      </c>
      <c r="B19" s="52" t="inlineStr">
        <is>
          <t>Scope 2 — Grid (location)</t>
        </is>
      </c>
      <c r="C19" s="52" t="inlineStr">
        <is>
          <t>UK — GB grid</t>
        </is>
      </c>
      <c r="D19" s="53" t="n">
        <v>0.20705</v>
      </c>
      <c r="E19" s="52" t="inlineStr">
        <is>
          <t>kgCO₂e/kWh</t>
        </is>
      </c>
      <c r="F19" s="54" t="inlineStr">
        <is>
          <t>Scope 2 (LB)</t>
        </is>
      </c>
      <c r="G19" s="52" t="inlineStr">
        <is>
          <t>UK DEFRA</t>
        </is>
      </c>
      <c r="H19" s="54" t="n">
        <v>2024</v>
      </c>
      <c r="I19" s="55" t="inlineStr">
        <is>
          <t>Generation only.</t>
        </is>
      </c>
    </row>
    <row r="20" ht="19.8" customHeight="1" s="107">
      <c r="A20" s="56" t="n">
        <v>16</v>
      </c>
      <c r="B20" s="57" t="inlineStr">
        <is>
          <t>Scope 2 — Grid (location)</t>
        </is>
      </c>
      <c r="C20" s="57" t="inlineStr">
        <is>
          <t>USA — ERCOT</t>
        </is>
      </c>
      <c r="D20" s="58" t="n">
        <v>0.3741</v>
      </c>
      <c r="E20" s="57" t="inlineStr">
        <is>
          <t>kgCO₂e/kWh</t>
        </is>
      </c>
      <c r="F20" s="59" t="inlineStr">
        <is>
          <t>Scope 2 (LB)</t>
        </is>
      </c>
      <c r="G20" s="57" t="inlineStr">
        <is>
          <t>US EPA eGRID</t>
        </is>
      </c>
      <c r="H20" s="59" t="n">
        <v>2022</v>
      </c>
      <c r="I20" s="60" t="inlineStr">
        <is>
          <t>Subregion total output EF.</t>
        </is>
      </c>
    </row>
    <row r="21" ht="19.8" customHeight="1" s="107">
      <c r="A21" s="51" t="n">
        <v>17</v>
      </c>
      <c r="B21" s="52" t="inlineStr">
        <is>
          <t>Scope 2 — Grid (location)</t>
        </is>
      </c>
      <c r="C21" s="52" t="inlineStr">
        <is>
          <t>USA — RFCW (Midwest)</t>
        </is>
      </c>
      <c r="D21" s="53" t="n">
        <v>0.5212</v>
      </c>
      <c r="E21" s="52" t="inlineStr">
        <is>
          <t>kgCO₂e/kWh</t>
        </is>
      </c>
      <c r="F21" s="54" t="inlineStr">
        <is>
          <t>Scope 2 (LB)</t>
        </is>
      </c>
      <c r="G21" s="52" t="inlineStr">
        <is>
          <t>US EPA eGRID</t>
        </is>
      </c>
      <c r="H21" s="54" t="n">
        <v>2022</v>
      </c>
      <c r="I21" s="55" t="n"/>
    </row>
    <row r="22" ht="19.8" customHeight="1" s="107">
      <c r="A22" s="56" t="n">
        <v>18</v>
      </c>
      <c r="B22" s="57" t="inlineStr">
        <is>
          <t>Scope 2 — Grid (location)</t>
        </is>
      </c>
      <c r="C22" s="57" t="inlineStr">
        <is>
          <t>USA — CAMX (California)</t>
        </is>
      </c>
      <c r="D22" s="58" t="n">
        <v>0.2231</v>
      </c>
      <c r="E22" s="57" t="inlineStr">
        <is>
          <t>kgCO₂e/kWh</t>
        </is>
      </c>
      <c r="F22" s="59" t="inlineStr">
        <is>
          <t>Scope 2 (LB)</t>
        </is>
      </c>
      <c r="G22" s="57" t="inlineStr">
        <is>
          <t>US EPA eGRID</t>
        </is>
      </c>
      <c r="H22" s="59" t="n">
        <v>2022</v>
      </c>
      <c r="I22" s="60" t="n"/>
    </row>
    <row r="23" ht="19.8" customHeight="1" s="107">
      <c r="A23" s="51" t="n">
        <v>19</v>
      </c>
      <c r="B23" s="52" t="inlineStr">
        <is>
          <t>Scope 2 — Grid (location)</t>
        </is>
      </c>
      <c r="C23" s="52" t="inlineStr">
        <is>
          <t>Germany</t>
        </is>
      </c>
      <c r="D23" s="53" t="n">
        <v>0.38086</v>
      </c>
      <c r="E23" s="52" t="inlineStr">
        <is>
          <t>kgCO₂e/kWh</t>
        </is>
      </c>
      <c r="F23" s="54" t="inlineStr">
        <is>
          <t>Scope 2 (LB)</t>
        </is>
      </c>
      <c r="G23" s="52" t="inlineStr">
        <is>
          <t>European Environment Agency</t>
        </is>
      </c>
      <c r="H23" s="54" t="n">
        <v>2023</v>
      </c>
      <c r="I23" s="55" t="n"/>
    </row>
    <row r="24" ht="19.8" customHeight="1" s="107">
      <c r="A24" s="56" t="n">
        <v>20</v>
      </c>
      <c r="B24" s="57" t="inlineStr">
        <is>
          <t>Scope 2 — Grid (location)</t>
        </is>
      </c>
      <c r="C24" s="57" t="inlineStr">
        <is>
          <t>France</t>
        </is>
      </c>
      <c r="D24" s="58" t="n">
        <v>0.0563</v>
      </c>
      <c r="E24" s="57" t="inlineStr">
        <is>
          <t>kgCO₂e/kWh</t>
        </is>
      </c>
      <c r="F24" s="59" t="inlineStr">
        <is>
          <t>Scope 2 (LB)</t>
        </is>
      </c>
      <c r="G24" s="57" t="inlineStr">
        <is>
          <t>EEA</t>
        </is>
      </c>
      <c r="H24" s="59" t="n">
        <v>2023</v>
      </c>
      <c r="I24" s="60" t="inlineStr">
        <is>
          <t>Nuclear-dominated mix.</t>
        </is>
      </c>
    </row>
    <row r="25" ht="19.8" customHeight="1" s="107">
      <c r="A25" s="51" t="n">
        <v>21</v>
      </c>
      <c r="B25" s="52" t="inlineStr">
        <is>
          <t>Scope 2 — Grid (location)</t>
        </is>
      </c>
      <c r="C25" s="52" t="inlineStr">
        <is>
          <t>Poland</t>
        </is>
      </c>
      <c r="D25" s="53" t="n">
        <v>0.6612</v>
      </c>
      <c r="E25" s="52" t="inlineStr">
        <is>
          <t>kgCO₂e/kWh</t>
        </is>
      </c>
      <c r="F25" s="54" t="inlineStr">
        <is>
          <t>Scope 2 (LB)</t>
        </is>
      </c>
      <c r="G25" s="52" t="inlineStr">
        <is>
          <t>EEA</t>
        </is>
      </c>
      <c r="H25" s="54" t="n">
        <v>2023</v>
      </c>
      <c r="I25" s="55" t="n"/>
    </row>
    <row r="26" ht="19.8" customHeight="1" s="107">
      <c r="A26" s="56" t="n">
        <v>22</v>
      </c>
      <c r="B26" s="57" t="inlineStr">
        <is>
          <t>Scope 2 — Grid (location)</t>
        </is>
      </c>
      <c r="C26" s="57" t="inlineStr">
        <is>
          <t>China</t>
        </is>
      </c>
      <c r="D26" s="58" t="n">
        <v>0.5703</v>
      </c>
      <c r="E26" s="57" t="inlineStr">
        <is>
          <t>kgCO₂e/kWh</t>
        </is>
      </c>
      <c r="F26" s="59" t="inlineStr">
        <is>
          <t>Scope 2 (LB)</t>
        </is>
      </c>
      <c r="G26" s="57" t="inlineStr">
        <is>
          <t>IEA</t>
        </is>
      </c>
      <c r="H26" s="59" t="n">
        <v>2023</v>
      </c>
      <c r="I26" s="60" t="n"/>
    </row>
    <row r="27" ht="19.8" customHeight="1" s="107">
      <c r="A27" s="51" t="n">
        <v>23</v>
      </c>
      <c r="B27" s="52" t="inlineStr">
        <is>
          <t>Scope 2 — Grid (location)</t>
        </is>
      </c>
      <c r="C27" s="52" t="inlineStr">
        <is>
          <t>India</t>
        </is>
      </c>
      <c r="D27" s="53" t="n">
        <v>0.7079</v>
      </c>
      <c r="E27" s="52" t="inlineStr">
        <is>
          <t>kgCO₂e/kWh</t>
        </is>
      </c>
      <c r="F27" s="54" t="inlineStr">
        <is>
          <t>Scope 2 (LB)</t>
        </is>
      </c>
      <c r="G27" s="52" t="inlineStr">
        <is>
          <t>IEA</t>
        </is>
      </c>
      <c r="H27" s="54" t="n">
        <v>2023</v>
      </c>
      <c r="I27" s="55" t="n"/>
    </row>
    <row r="28" ht="19.8" customHeight="1" s="107">
      <c r="A28" s="56" t="n">
        <v>24</v>
      </c>
      <c r="B28" s="57" t="inlineStr">
        <is>
          <t>Scope 2 — Grid (location)</t>
        </is>
      </c>
      <c r="C28" s="57" t="inlineStr">
        <is>
          <t>Japan</t>
        </is>
      </c>
      <c r="D28" s="58" t="n">
        <v>0.464</v>
      </c>
      <c r="E28" s="57" t="inlineStr">
        <is>
          <t>kgCO₂e/kWh</t>
        </is>
      </c>
      <c r="F28" s="59" t="inlineStr">
        <is>
          <t>Scope 2 (LB)</t>
        </is>
      </c>
      <c r="G28" s="57" t="inlineStr">
        <is>
          <t>IEA</t>
        </is>
      </c>
      <c r="H28" s="59" t="n">
        <v>2023</v>
      </c>
      <c r="I28" s="60" t="n"/>
    </row>
    <row r="29" ht="19.8" customHeight="1" s="107">
      <c r="A29" s="51" t="n">
        <v>25</v>
      </c>
      <c r="B29" s="52" t="inlineStr">
        <is>
          <t>Scope 2 — Grid (location)</t>
        </is>
      </c>
      <c r="C29" s="52" t="inlineStr">
        <is>
          <t>Brazil</t>
        </is>
      </c>
      <c r="D29" s="53" t="n">
        <v>0.0997</v>
      </c>
      <c r="E29" s="52" t="inlineStr">
        <is>
          <t>kgCO₂e/kWh</t>
        </is>
      </c>
      <c r="F29" s="54" t="inlineStr">
        <is>
          <t>Scope 2 (LB)</t>
        </is>
      </c>
      <c r="G29" s="52" t="inlineStr">
        <is>
          <t>IEA</t>
        </is>
      </c>
      <c r="H29" s="54" t="n">
        <v>2023</v>
      </c>
      <c r="I29" s="55" t="inlineStr">
        <is>
          <t>Hydro-dominated.</t>
        </is>
      </c>
    </row>
    <row r="30" ht="19.8" customHeight="1" s="107">
      <c r="A30" s="56" t="n">
        <v>26</v>
      </c>
      <c r="B30" s="57" t="inlineStr">
        <is>
          <t>Scope 2 — Grid (location)</t>
        </is>
      </c>
      <c r="C30" s="57" t="inlineStr">
        <is>
          <t>Australia (NEM)</t>
        </is>
      </c>
      <c r="D30" s="58" t="n">
        <v>0.6328</v>
      </c>
      <c r="E30" s="57" t="inlineStr">
        <is>
          <t>kgCO₂e/kWh</t>
        </is>
      </c>
      <c r="F30" s="59" t="inlineStr">
        <is>
          <t>Scope 2 (LB)</t>
        </is>
      </c>
      <c r="G30" s="57" t="inlineStr">
        <is>
          <t>IEA</t>
        </is>
      </c>
      <c r="H30" s="59" t="n">
        <v>2023</v>
      </c>
      <c r="I30" s="60" t="n"/>
    </row>
    <row r="31" ht="19.8" customHeight="1" s="107">
      <c r="A31" s="51" t="n">
        <v>27</v>
      </c>
      <c r="B31" s="52" t="inlineStr">
        <is>
          <t>Scope 2 — Grid (location)</t>
        </is>
      </c>
      <c r="C31" s="52" t="inlineStr">
        <is>
          <t>Canada</t>
        </is>
      </c>
      <c r="D31" s="53" t="n">
        <v>0.122</v>
      </c>
      <c r="E31" s="52" t="inlineStr">
        <is>
          <t>kgCO₂e/kWh</t>
        </is>
      </c>
      <c r="F31" s="54" t="inlineStr">
        <is>
          <t>Scope 2 (LB)</t>
        </is>
      </c>
      <c r="G31" s="52" t="inlineStr">
        <is>
          <t>IEA</t>
        </is>
      </c>
      <c r="H31" s="54" t="n">
        <v>2023</v>
      </c>
      <c r="I31" s="55" t="n"/>
    </row>
    <row r="32" ht="19.8" customHeight="1" s="107">
      <c r="A32" s="56" t="n">
        <v>28</v>
      </c>
      <c r="B32" s="57" t="inlineStr">
        <is>
          <t>Scope 2 — Market (residual)</t>
        </is>
      </c>
      <c r="C32" s="57" t="inlineStr">
        <is>
          <t>Europe (AIB residual mix avg)</t>
        </is>
      </c>
      <c r="D32" s="58" t="n">
        <v>0.435</v>
      </c>
      <c r="E32" s="57" t="inlineStr">
        <is>
          <t>kgCO₂e/kWh</t>
        </is>
      </c>
      <c r="F32" s="59" t="inlineStr">
        <is>
          <t>Scope 2 (MB)</t>
        </is>
      </c>
      <c r="G32" s="57" t="inlineStr">
        <is>
          <t>AIB European Residual Mix</t>
        </is>
      </c>
      <c r="H32" s="59" t="n">
        <v>2023</v>
      </c>
      <c r="I32" s="60" t="inlineStr">
        <is>
          <t>Use only if no contractual instrument.</t>
        </is>
      </c>
    </row>
    <row r="33" ht="19.8" customHeight="1" s="107">
      <c r="A33" s="51" t="n">
        <v>29</v>
      </c>
      <c r="B33" s="52" t="inlineStr">
        <is>
          <t>Scope 2 — Heat/Steam</t>
        </is>
      </c>
      <c r="C33" s="52" t="inlineStr">
        <is>
          <t>District heating — EU avg</t>
        </is>
      </c>
      <c r="D33" s="53" t="n">
        <v>0.18</v>
      </c>
      <c r="E33" s="52" t="inlineStr">
        <is>
          <t>kgCO₂e/kWh</t>
        </is>
      </c>
      <c r="F33" s="54" t="inlineStr">
        <is>
          <t>Scope 2</t>
        </is>
      </c>
      <c r="G33" s="52" t="inlineStr">
        <is>
          <t>Euroheat &amp; Power</t>
        </is>
      </c>
      <c r="H33" s="54" t="n">
        <v>2023</v>
      </c>
      <c r="I33" s="55" t="inlineStr">
        <is>
          <t>Mixed sources.</t>
        </is>
      </c>
    </row>
    <row r="34" ht="19.8" customHeight="1" s="107">
      <c r="A34" s="56" t="n">
        <v>30</v>
      </c>
      <c r="B34" s="57" t="inlineStr">
        <is>
          <t>Scope 2 — Heat/Steam</t>
        </is>
      </c>
      <c r="C34" s="57" t="inlineStr">
        <is>
          <t>Industrial steam (gas-fired)</t>
        </is>
      </c>
      <c r="D34" s="58" t="n">
        <v>270</v>
      </c>
      <c r="E34" s="57" t="inlineStr">
        <is>
          <t>kgCO₂e/tonne steam</t>
        </is>
      </c>
      <c r="F34" s="59" t="inlineStr">
        <is>
          <t>Scope 2</t>
        </is>
      </c>
      <c r="G34" s="57" t="inlineStr">
        <is>
          <t>US EPA Climate Leaders</t>
        </is>
      </c>
      <c r="H34" s="59" t="n">
        <v>2022</v>
      </c>
      <c r="I34" s="60" t="n"/>
    </row>
    <row r="35" ht="19.8" customHeight="1" s="107">
      <c r="A35" s="51" t="n">
        <v>31</v>
      </c>
      <c r="B35" s="52" t="inlineStr">
        <is>
          <t>Scope 3 — Cat 4 Transport</t>
        </is>
      </c>
      <c r="C35" s="52" t="inlineStr">
        <is>
          <t>Road — HGV avg laden</t>
        </is>
      </c>
      <c r="D35" s="53" t="n">
        <v>0.1062</v>
      </c>
      <c r="E35" s="52" t="inlineStr">
        <is>
          <t>kgCO₂e/tonne-km</t>
        </is>
      </c>
      <c r="F35" s="54" t="inlineStr">
        <is>
          <t>Scope 3</t>
        </is>
      </c>
      <c r="G35" s="52" t="inlineStr">
        <is>
          <t>UK DEFRA</t>
        </is>
      </c>
      <c r="H35" s="54" t="n">
        <v>2024</v>
      </c>
      <c r="I35" s="55" t="n"/>
    </row>
    <row r="36" ht="19.8" customHeight="1" s="107">
      <c r="A36" s="56" t="n">
        <v>32</v>
      </c>
      <c r="B36" s="57" t="inlineStr">
        <is>
          <t>Scope 3 — Cat 4 Transport</t>
        </is>
      </c>
      <c r="C36" s="57" t="inlineStr">
        <is>
          <t>Rail freight — diesel</t>
        </is>
      </c>
      <c r="D36" s="58" t="n">
        <v>0.02556</v>
      </c>
      <c r="E36" s="57" t="inlineStr">
        <is>
          <t>kgCO₂e/tonne-km</t>
        </is>
      </c>
      <c r="F36" s="59" t="inlineStr">
        <is>
          <t>Scope 3</t>
        </is>
      </c>
      <c r="G36" s="57" t="inlineStr">
        <is>
          <t>UK DEFRA</t>
        </is>
      </c>
      <c r="H36" s="59" t="n">
        <v>2024</v>
      </c>
      <c r="I36" s="60" t="n"/>
    </row>
    <row r="37" ht="19.8" customHeight="1" s="107">
      <c r="A37" s="51" t="n">
        <v>33</v>
      </c>
      <c r="B37" s="52" t="inlineStr">
        <is>
          <t>Scope 3 — Cat 4 Transport</t>
        </is>
      </c>
      <c r="C37" s="52" t="inlineStr">
        <is>
          <t>Sea — Container (avg)</t>
        </is>
      </c>
      <c r="D37" s="53" t="n">
        <v>0.01614</v>
      </c>
      <c r="E37" s="52" t="inlineStr">
        <is>
          <t>kgCO₂e/tonne-km</t>
        </is>
      </c>
      <c r="F37" s="54" t="inlineStr">
        <is>
          <t>Scope 3</t>
        </is>
      </c>
      <c r="G37" s="52" t="inlineStr">
        <is>
          <t>UK DEFRA</t>
        </is>
      </c>
      <c r="H37" s="54" t="n">
        <v>2024</v>
      </c>
      <c r="I37" s="55" t="n"/>
    </row>
    <row r="38" ht="19.8" customHeight="1" s="107">
      <c r="A38" s="56" t="n">
        <v>34</v>
      </c>
      <c r="B38" s="57" t="inlineStr">
        <is>
          <t>Scope 3 — Cat 4 Transport</t>
        </is>
      </c>
      <c r="C38" s="57" t="inlineStr">
        <is>
          <t>Air — Long-haul belly freight</t>
        </is>
      </c>
      <c r="D38" s="58" t="n">
        <v>0.5933</v>
      </c>
      <c r="E38" s="57" t="inlineStr">
        <is>
          <t>kgCO₂e/tonne-km</t>
        </is>
      </c>
      <c r="F38" s="59" t="inlineStr">
        <is>
          <t>Scope 3</t>
        </is>
      </c>
      <c r="G38" s="57" t="inlineStr">
        <is>
          <t>UK DEFRA</t>
        </is>
      </c>
      <c r="H38" s="59" t="n">
        <v>2024</v>
      </c>
      <c r="I38" s="60" t="inlineStr">
        <is>
          <t>Inc. RF.</t>
        </is>
      </c>
    </row>
    <row r="39" ht="19.8" customHeight="1" s="107">
      <c r="A39" s="51" t="n">
        <v>35</v>
      </c>
      <c r="B39" s="52" t="inlineStr">
        <is>
          <t>Scope 3 — Cat 6 Travel</t>
        </is>
      </c>
      <c r="C39" s="52" t="inlineStr">
        <is>
          <t>Air — Short-haul economy</t>
        </is>
      </c>
      <c r="D39" s="53" t="n">
        <v>0.1535</v>
      </c>
      <c r="E39" s="52" t="inlineStr">
        <is>
          <t>kgCO₂e/passenger-km</t>
        </is>
      </c>
      <c r="F39" s="54" t="inlineStr">
        <is>
          <t>Scope 3</t>
        </is>
      </c>
      <c r="G39" s="52" t="inlineStr">
        <is>
          <t>UK DEFRA</t>
        </is>
      </c>
      <c r="H39" s="54" t="n">
        <v>2024</v>
      </c>
      <c r="I39" s="55" t="inlineStr">
        <is>
          <t>Inc. RF.</t>
        </is>
      </c>
    </row>
    <row r="40" ht="19.8" customHeight="1" s="107">
      <c r="A40" s="56" t="n">
        <v>36</v>
      </c>
      <c r="B40" s="57" t="inlineStr">
        <is>
          <t>Scope 3 — Cat 6 Travel</t>
        </is>
      </c>
      <c r="C40" s="57" t="inlineStr">
        <is>
          <t>Air — Long-haul economy</t>
        </is>
      </c>
      <c r="D40" s="58" t="n">
        <v>0.1481</v>
      </c>
      <c r="E40" s="57" t="inlineStr">
        <is>
          <t>kgCO₂e/passenger-km</t>
        </is>
      </c>
      <c r="F40" s="59" t="inlineStr">
        <is>
          <t>Scope 3</t>
        </is>
      </c>
      <c r="G40" s="57" t="inlineStr">
        <is>
          <t>UK DEFRA</t>
        </is>
      </c>
      <c r="H40" s="59" t="n">
        <v>2024</v>
      </c>
      <c r="I40" s="60" t="inlineStr">
        <is>
          <t>Inc. RF.</t>
        </is>
      </c>
    </row>
    <row r="41" ht="19.8" customHeight="1" s="107">
      <c r="A41" s="51" t="n">
        <v>37</v>
      </c>
      <c r="B41" s="52" t="inlineStr">
        <is>
          <t>Scope 3 — Cat 6 Travel</t>
        </is>
      </c>
      <c r="C41" s="52" t="inlineStr">
        <is>
          <t>Air — Long-haul business</t>
        </is>
      </c>
      <c r="D41" s="53" t="n">
        <v>0.4296</v>
      </c>
      <c r="E41" s="52" t="inlineStr">
        <is>
          <t>kgCO₂e/passenger-km</t>
        </is>
      </c>
      <c r="F41" s="54" t="inlineStr">
        <is>
          <t>Scope 3</t>
        </is>
      </c>
      <c r="G41" s="52" t="inlineStr">
        <is>
          <t>UK DEFRA</t>
        </is>
      </c>
      <c r="H41" s="54" t="n">
        <v>2024</v>
      </c>
      <c r="I41" s="55" t="inlineStr">
        <is>
          <t>Inc. RF.</t>
        </is>
      </c>
    </row>
    <row r="42" ht="19.8" customHeight="1" s="107">
      <c r="A42" s="56" t="n">
        <v>38</v>
      </c>
      <c r="B42" s="57" t="inlineStr">
        <is>
          <t>Scope 3 — Cat 6 Travel</t>
        </is>
      </c>
      <c r="C42" s="57" t="inlineStr">
        <is>
          <t>Hotel night — UK avg</t>
        </is>
      </c>
      <c r="D42" s="58" t="n">
        <v>10.4</v>
      </c>
      <c r="E42" s="57" t="inlineStr">
        <is>
          <t>kgCO₂e/room-night</t>
        </is>
      </c>
      <c r="F42" s="59" t="inlineStr">
        <is>
          <t>Scope 3</t>
        </is>
      </c>
      <c r="G42" s="57" t="inlineStr">
        <is>
          <t>Cornell HCMI / DEFRA</t>
        </is>
      </c>
      <c r="H42" s="59" t="n">
        <v>2024</v>
      </c>
      <c r="I42" s="60" t="n"/>
    </row>
    <row r="43" ht="19.8" customHeight="1" s="107">
      <c r="A43" s="51" t="n">
        <v>39</v>
      </c>
      <c r="B43" s="52" t="inlineStr">
        <is>
          <t>Scope 3 — Spend</t>
        </is>
      </c>
      <c r="C43" s="52" t="inlineStr">
        <is>
          <t>Professional services (avg)</t>
        </is>
      </c>
      <c r="D43" s="53" t="n">
        <v>0.000124</v>
      </c>
      <c r="E43" s="52" t="inlineStr">
        <is>
          <t>tCO₂e/USD</t>
        </is>
      </c>
      <c r="F43" s="54" t="inlineStr">
        <is>
          <t>Scope 3</t>
        </is>
      </c>
      <c r="G43" s="52" t="inlineStr">
        <is>
          <t>US EPA SEEA</t>
        </is>
      </c>
      <c r="H43" s="54" t="n">
        <v>2022</v>
      </c>
      <c r="I43" s="55" t="inlineStr">
        <is>
          <t>Use only as last resort.</t>
        </is>
      </c>
    </row>
    <row r="44" ht="19.8" customHeight="1" s="107">
      <c r="A44" s="56" t="n">
        <v>40</v>
      </c>
      <c r="B44" s="57" t="inlineStr">
        <is>
          <t>Scope 3 — Spend</t>
        </is>
      </c>
      <c r="C44" s="57" t="inlineStr">
        <is>
          <t>Construction services</t>
        </is>
      </c>
      <c r="D44" s="58" t="n">
        <v>0.000371</v>
      </c>
      <c r="E44" s="57" t="inlineStr">
        <is>
          <t>tCO₂e/USD</t>
        </is>
      </c>
      <c r="F44" s="59" t="inlineStr">
        <is>
          <t>Scope 3</t>
        </is>
      </c>
      <c r="G44" s="57" t="inlineStr">
        <is>
          <t>EXIOBASE</t>
        </is>
      </c>
      <c r="H44" s="59" t="n">
        <v>2022</v>
      </c>
      <c r="I44" s="60" t="n"/>
    </row>
    <row r="45" ht="19.8" customHeight="1" s="107">
      <c r="A45" s="51" t="n">
        <v>41</v>
      </c>
      <c r="B45" s="52" t="inlineStr">
        <is>
          <t>Scope 3 — Cat 5 Waste</t>
        </is>
      </c>
      <c r="C45" s="52" t="inlineStr">
        <is>
          <t>Landfill — mixed MSW</t>
        </is>
      </c>
      <c r="D45" s="53" t="n">
        <v>467</v>
      </c>
      <c r="E45" s="52" t="inlineStr">
        <is>
          <t>kgCO₂e/tonne</t>
        </is>
      </c>
      <c r="F45" s="54" t="inlineStr">
        <is>
          <t>Scope 3</t>
        </is>
      </c>
      <c r="G45" s="52" t="inlineStr">
        <is>
          <t>UK DEFRA</t>
        </is>
      </c>
      <c r="H45" s="54" t="n">
        <v>2024</v>
      </c>
      <c r="I45" s="55" t="n"/>
    </row>
    <row r="46" ht="19.8" customHeight="1" s="107">
      <c r="A46" s="56" t="n">
        <v>42</v>
      </c>
      <c r="B46" s="57" t="inlineStr">
        <is>
          <t>Scope 3 — Cat 5 Waste</t>
        </is>
      </c>
      <c r="C46" s="57" t="inlineStr">
        <is>
          <t>Recycling — paper</t>
        </is>
      </c>
      <c r="D46" s="58" t="n">
        <v>21.3</v>
      </c>
      <c r="E46" s="57" t="inlineStr">
        <is>
          <t>kgCO₂e/tonne</t>
        </is>
      </c>
      <c r="F46" s="59" t="inlineStr">
        <is>
          <t>Scope 3</t>
        </is>
      </c>
      <c r="G46" s="57" t="inlineStr">
        <is>
          <t>UK DEFRA</t>
        </is>
      </c>
      <c r="H46" s="59" t="n">
        <v>2024</v>
      </c>
      <c r="I46" s="60" t="n"/>
    </row>
    <row r="47" ht="19.8" customHeight="1" s="107">
      <c r="A47" s="51" t="n">
        <v>43</v>
      </c>
      <c r="B47" s="52" t="inlineStr">
        <is>
          <t>Scope 3 — Materials</t>
        </is>
      </c>
      <c r="C47" s="52" t="inlineStr">
        <is>
          <t>Aluminium — primary</t>
        </is>
      </c>
      <c r="D47" s="53" t="n">
        <v>16.5</v>
      </c>
      <c r="E47" s="52" t="inlineStr">
        <is>
          <t>tCO₂e/tonne</t>
        </is>
      </c>
      <c r="F47" s="54" t="inlineStr">
        <is>
          <t>Scope 3</t>
        </is>
      </c>
      <c r="G47" s="52" t="inlineStr">
        <is>
          <t>International Aluminium Institute</t>
        </is>
      </c>
      <c r="H47" s="54" t="n">
        <v>2023</v>
      </c>
      <c r="I47" s="55" t="n"/>
    </row>
    <row r="48" ht="19.8" customHeight="1" s="107">
      <c r="A48" s="61" t="n">
        <v>44</v>
      </c>
      <c r="B48" s="62" t="inlineStr">
        <is>
          <t>Scope 3 — Materials</t>
        </is>
      </c>
      <c r="C48" s="62" t="inlineStr">
        <is>
          <t>Cement (CEM I avg)</t>
        </is>
      </c>
      <c r="D48" s="63" t="n">
        <v>0.821</v>
      </c>
      <c r="E48" s="62" t="inlineStr">
        <is>
          <t>tCO₂e/tonne</t>
        </is>
      </c>
      <c r="F48" s="64" t="inlineStr">
        <is>
          <t>Scope 3</t>
        </is>
      </c>
      <c r="G48" s="62" t="inlineStr">
        <is>
          <t>GCCA</t>
        </is>
      </c>
      <c r="H48" s="64" t="n">
        <v>2023</v>
      </c>
      <c r="I48" s="65" t="n"/>
    </row>
  </sheetData>
  <mergeCells count="2">
    <mergeCell ref="A1:I1"/>
    <mergeCell ref="A2:I2"/>
  </mergeCell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E65"/>
  <sheetViews>
    <sheetView workbookViewId="0">
      <pane ySplit="3" topLeftCell="A4" activePane="bottomLeft" state="frozen"/>
      <selection pane="bottomLeft" activeCell="A1" sqref="A1:E1"/>
    </sheetView>
  </sheetViews>
  <sheetFormatPr baseColWidth="8" defaultRowHeight="14.4"/>
  <cols>
    <col width="44.44140625" customWidth="1" style="107" min="1" max="1"/>
    <col width="31.44140625" customWidth="1" style="107" min="2" max="2"/>
    <col width="20.33203125" customWidth="1" style="107" min="3" max="3"/>
    <col width="37" customWidth="1" style="107" min="4" max="4"/>
    <col width="44.44140625" customWidth="1" style="107" min="5" max="5"/>
  </cols>
  <sheetData>
    <row r="1" ht="19.8" customHeight="1" s="107">
      <c r="A1" s="68" t="inlineStr">
        <is>
          <t>IFRS S2 — Energy Conversion &amp; Calorific Value Library (Illustrative)</t>
        </is>
      </c>
    </row>
    <row r="2" ht="19.8" customHeight="1" s="107">
      <c r="A2" s="39" t="inlineStr">
        <is>
          <t>Calorific values, energy unit conversions and fuel densities to support Scope 1/2 calculations and energy disclosures.</t>
        </is>
      </c>
    </row>
    <row r="3" ht="19.8" customHeight="1" s="107">
      <c r="A3" s="444" t="n"/>
      <c r="B3" s="444" t="n"/>
      <c r="C3" s="444" t="n"/>
      <c r="D3" s="444" t="n"/>
      <c r="E3" s="444" t="n"/>
    </row>
    <row r="4" ht="19.8" customHeight="1" s="107">
      <c r="A4" s="70" t="inlineStr">
        <is>
          <t>Section 1 — Unit conversions (energy)</t>
        </is>
      </c>
      <c r="B4" s="529" t="n"/>
      <c r="C4" s="529" t="n"/>
      <c r="D4" s="529" t="n"/>
      <c r="E4" s="530" t="n"/>
    </row>
    <row r="5" ht="19.8" customHeight="1" s="107">
      <c r="A5" s="214" t="inlineStr">
        <is>
          <t>From</t>
        </is>
      </c>
      <c r="B5" s="215" t="inlineStr">
        <is>
          <t>To</t>
        </is>
      </c>
      <c r="C5" s="215" t="inlineStr">
        <is>
          <t>Multiply by</t>
        </is>
      </c>
      <c r="D5" s="215" t="inlineStr">
        <is>
          <t>Notes</t>
        </is>
      </c>
      <c r="E5" s="116" t="n"/>
    </row>
    <row r="6" ht="19.8" customHeight="1" s="107">
      <c r="A6" s="76" t="inlineStr">
        <is>
          <t>kWh</t>
        </is>
      </c>
      <c r="B6" s="77" t="inlineStr">
        <is>
          <t>MJ</t>
        </is>
      </c>
      <c r="C6" s="534" t="n">
        <v>3.6</v>
      </c>
      <c r="D6" s="77" t="inlineStr">
        <is>
          <t>1 kWh = 3.6 MJ</t>
        </is>
      </c>
      <c r="E6" s="79" t="n"/>
    </row>
    <row r="7" ht="19.8" customHeight="1" s="107">
      <c r="A7" s="114" t="inlineStr">
        <is>
          <t>kWh</t>
        </is>
      </c>
      <c r="B7" s="115" t="inlineStr">
        <is>
          <t>GJ</t>
        </is>
      </c>
      <c r="C7" s="535" t="n">
        <v>0.0036</v>
      </c>
      <c r="D7" s="115" t="n"/>
      <c r="E7" s="116" t="n"/>
    </row>
    <row r="8" ht="19.8" customHeight="1" s="107">
      <c r="A8" s="76" t="inlineStr">
        <is>
          <t>MWh</t>
        </is>
      </c>
      <c r="B8" s="77" t="inlineStr">
        <is>
          <t>GJ</t>
        </is>
      </c>
      <c r="C8" s="534" t="n">
        <v>3.6</v>
      </c>
      <c r="D8" s="77" t="n"/>
      <c r="E8" s="79" t="n"/>
    </row>
    <row r="9" ht="19.8" customHeight="1" s="107">
      <c r="A9" s="114" t="inlineStr">
        <is>
          <t>GJ</t>
        </is>
      </c>
      <c r="B9" s="115" t="inlineStr">
        <is>
          <t>MWh</t>
        </is>
      </c>
      <c r="C9" s="535" t="n">
        <v>0.2778</v>
      </c>
      <c r="D9" s="115" t="n"/>
      <c r="E9" s="116" t="n"/>
    </row>
    <row r="10" ht="19.8" customHeight="1" s="107">
      <c r="A10" s="76" t="inlineStr">
        <is>
          <t>GJ</t>
        </is>
      </c>
      <c r="B10" s="77" t="inlineStr">
        <is>
          <t>MMBtu</t>
        </is>
      </c>
      <c r="C10" s="534" t="n">
        <v>0.9478</v>
      </c>
      <c r="D10" s="77" t="n"/>
      <c r="E10" s="79" t="n"/>
    </row>
    <row r="11" ht="19.8" customHeight="1" s="107">
      <c r="A11" s="114" t="inlineStr">
        <is>
          <t>MMBtu</t>
        </is>
      </c>
      <c r="B11" s="115" t="inlineStr">
        <is>
          <t>GJ</t>
        </is>
      </c>
      <c r="C11" s="535" t="n">
        <v>1.0551</v>
      </c>
      <c r="D11" s="115" t="n"/>
      <c r="E11" s="116" t="n"/>
    </row>
    <row r="12" ht="19.8" customHeight="1" s="107">
      <c r="A12" s="76" t="inlineStr">
        <is>
          <t>TJ</t>
        </is>
      </c>
      <c r="B12" s="77" t="inlineStr">
        <is>
          <t>GWh</t>
        </is>
      </c>
      <c r="C12" s="534" t="n">
        <v>0.2778</v>
      </c>
      <c r="D12" s="77" t="n"/>
      <c r="E12" s="79" t="n"/>
    </row>
    <row r="13" ht="19.8" customHeight="1" s="107">
      <c r="A13" s="114" t="inlineStr">
        <is>
          <t>TJ</t>
        </is>
      </c>
      <c r="B13" s="115" t="inlineStr">
        <is>
          <t>MMBtu</t>
        </is>
      </c>
      <c r="C13" s="535" t="n">
        <v>947.817</v>
      </c>
      <c r="D13" s="115" t="n"/>
      <c r="E13" s="116" t="n"/>
    </row>
    <row r="14" ht="19.8" customHeight="1" s="107">
      <c r="A14" s="76" t="inlineStr">
        <is>
          <t>toe (tonne oil equivalent)</t>
        </is>
      </c>
      <c r="B14" s="77" t="inlineStr">
        <is>
          <t>GJ</t>
        </is>
      </c>
      <c r="C14" s="534" t="n">
        <v>41.868</v>
      </c>
      <c r="D14" s="77" t="inlineStr">
        <is>
          <t>IEA definition</t>
        </is>
      </c>
      <c r="E14" s="79" t="n"/>
    </row>
    <row r="15" ht="19.8" customHeight="1" s="107">
      <c r="A15" s="114" t="inlineStr">
        <is>
          <t>tce (tonne coal equivalent)</t>
        </is>
      </c>
      <c r="B15" s="115" t="inlineStr">
        <is>
          <t>GJ</t>
        </is>
      </c>
      <c r="C15" s="535" t="n">
        <v>29.3076</v>
      </c>
      <c r="D15" s="115" t="n"/>
      <c r="E15" s="116" t="n"/>
    </row>
    <row r="16" ht="19.8" customHeight="1" s="107">
      <c r="A16" s="114" t="n"/>
      <c r="B16" s="115" t="n"/>
      <c r="C16" s="115" t="n"/>
      <c r="D16" s="115" t="n"/>
      <c r="E16" s="116" t="n"/>
    </row>
    <row r="17" ht="19.8" customHeight="1" s="107">
      <c r="A17" s="117" t="inlineStr">
        <is>
          <t>Section 2 — Net Calorific Values (NCV) by fuel</t>
        </is>
      </c>
      <c r="B17" s="532" t="n"/>
      <c r="C17" s="532" t="n"/>
      <c r="D17" s="532" t="n"/>
      <c r="E17" s="131" t="n"/>
    </row>
    <row r="18" ht="19.8" customHeight="1" s="107">
      <c r="A18" s="214" t="inlineStr">
        <is>
          <t>Fuel</t>
        </is>
      </c>
      <c r="B18" s="215" t="inlineStr">
        <is>
          <t>NCV</t>
        </is>
      </c>
      <c r="C18" s="215" t="inlineStr">
        <is>
          <t>Unit</t>
        </is>
      </c>
      <c r="D18" s="215" t="inlineStr">
        <is>
          <t>Source</t>
        </is>
      </c>
      <c r="E18" s="216" t="inlineStr">
        <is>
          <t>Notes</t>
        </is>
      </c>
    </row>
    <row r="19" ht="19.8" customHeight="1" s="107">
      <c r="A19" s="76" t="inlineStr">
        <is>
          <t>Natural gas</t>
        </is>
      </c>
      <c r="B19" s="536" t="n">
        <v>48</v>
      </c>
      <c r="C19" s="77" t="inlineStr">
        <is>
          <t>MJ/kg</t>
        </is>
      </c>
      <c r="D19" s="77" t="inlineStr">
        <is>
          <t>IPCC 2006, Vol. 2</t>
        </is>
      </c>
      <c r="E19" s="79" t="inlineStr">
        <is>
          <t>Default NCV</t>
        </is>
      </c>
    </row>
    <row r="20" ht="19.8" customHeight="1" s="107">
      <c r="A20" s="114" t="inlineStr">
        <is>
          <t>Natural gas</t>
        </is>
      </c>
      <c r="B20" s="537" t="n">
        <v>38.7</v>
      </c>
      <c r="C20" s="115" t="inlineStr">
        <is>
          <t>MJ/Nm³</t>
        </is>
      </c>
      <c r="D20" s="115" t="inlineStr">
        <is>
          <t>IPCC 2006</t>
        </is>
      </c>
      <c r="E20" s="116" t="inlineStr">
        <is>
          <t>Approx; depends on composition</t>
        </is>
      </c>
    </row>
    <row r="21" ht="19.8" customHeight="1" s="107">
      <c r="A21" s="76" t="inlineStr">
        <is>
          <t>Motor gasoline</t>
        </is>
      </c>
      <c r="B21" s="536" t="n">
        <v>44.3</v>
      </c>
      <c r="C21" s="77" t="inlineStr">
        <is>
          <t>MJ/kg</t>
        </is>
      </c>
      <c r="D21" s="77" t="inlineStr">
        <is>
          <t>IPCC 2006</t>
        </is>
      </c>
      <c r="E21" s="79" t="n"/>
    </row>
    <row r="22" ht="19.8" customHeight="1" s="107">
      <c r="A22" s="114" t="inlineStr">
        <is>
          <t>Diesel / Gas oil</t>
        </is>
      </c>
      <c r="B22" s="537" t="n">
        <v>43</v>
      </c>
      <c r="C22" s="115" t="inlineStr">
        <is>
          <t>MJ/kg</t>
        </is>
      </c>
      <c r="D22" s="115" t="inlineStr">
        <is>
          <t>IPCC 2006</t>
        </is>
      </c>
      <c r="E22" s="116" t="n"/>
    </row>
    <row r="23" ht="19.8" customHeight="1" s="107">
      <c r="A23" s="76" t="inlineStr">
        <is>
          <t>Kerosene / Jet A-1</t>
        </is>
      </c>
      <c r="B23" s="536" t="n">
        <v>43.8</v>
      </c>
      <c r="C23" s="77" t="inlineStr">
        <is>
          <t>MJ/kg</t>
        </is>
      </c>
      <c r="D23" s="77" t="inlineStr">
        <is>
          <t>IPCC 2006</t>
        </is>
      </c>
      <c r="E23" s="79" t="n"/>
    </row>
    <row r="24" ht="19.8" customHeight="1" s="107">
      <c r="A24" s="114" t="inlineStr">
        <is>
          <t>LPG</t>
        </is>
      </c>
      <c r="B24" s="537" t="n">
        <v>47.3</v>
      </c>
      <c r="C24" s="115" t="inlineStr">
        <is>
          <t>MJ/kg</t>
        </is>
      </c>
      <c r="D24" s="115" t="inlineStr">
        <is>
          <t>IPCC 2006</t>
        </is>
      </c>
      <c r="E24" s="116" t="n"/>
    </row>
    <row r="25" ht="19.8" customHeight="1" s="107">
      <c r="A25" s="76" t="inlineStr">
        <is>
          <t>Heavy fuel oil</t>
        </is>
      </c>
      <c r="B25" s="536" t="n">
        <v>40.4</v>
      </c>
      <c r="C25" s="77" t="inlineStr">
        <is>
          <t>MJ/kg</t>
        </is>
      </c>
      <c r="D25" s="77" t="inlineStr">
        <is>
          <t>IPCC 2006</t>
        </is>
      </c>
      <c r="E25" s="79" t="n"/>
    </row>
    <row r="26" ht="19.8" customHeight="1" s="107">
      <c r="A26" s="114" t="inlineStr">
        <is>
          <t>Hard coal</t>
        </is>
      </c>
      <c r="B26" s="537" t="n">
        <v>25.8</v>
      </c>
      <c r="C26" s="115" t="inlineStr">
        <is>
          <t>MJ/kg</t>
        </is>
      </c>
      <c r="D26" s="115" t="inlineStr">
        <is>
          <t>IPCC 2006</t>
        </is>
      </c>
      <c r="E26" s="116" t="n"/>
    </row>
    <row r="27" ht="19.8" customHeight="1" s="107">
      <c r="A27" s="76" t="inlineStr">
        <is>
          <t>Lignite</t>
        </is>
      </c>
      <c r="B27" s="536" t="n">
        <v>11.9</v>
      </c>
      <c r="C27" s="77" t="inlineStr">
        <is>
          <t>MJ/kg</t>
        </is>
      </c>
      <c r="D27" s="77" t="inlineStr">
        <is>
          <t>IPCC 2006</t>
        </is>
      </c>
      <c r="E27" s="79" t="n"/>
    </row>
    <row r="28" ht="19.8" customHeight="1" s="107">
      <c r="A28" s="114" t="inlineStr">
        <is>
          <t>Wood / wood waste</t>
        </is>
      </c>
      <c r="B28" s="537" t="n">
        <v>15.6</v>
      </c>
      <c r="C28" s="115" t="inlineStr">
        <is>
          <t>MJ/kg</t>
        </is>
      </c>
      <c r="D28" s="115" t="inlineStr">
        <is>
          <t>IPCC 2006</t>
        </is>
      </c>
      <c r="E28" s="116" t="inlineStr">
        <is>
          <t>Air-dried; varies with moisture</t>
        </is>
      </c>
    </row>
    <row r="29" ht="19.8" customHeight="1" s="107">
      <c r="A29" s="76" t="inlineStr">
        <is>
          <t>Biodiesel</t>
        </is>
      </c>
      <c r="B29" s="536" t="n">
        <v>27</v>
      </c>
      <c r="C29" s="77" t="inlineStr">
        <is>
          <t>MJ/kg</t>
        </is>
      </c>
      <c r="D29" s="77" t="inlineStr">
        <is>
          <t>IPCC 2006</t>
        </is>
      </c>
      <c r="E29" s="79" t="n"/>
    </row>
    <row r="30" ht="19.8" customHeight="1" s="107">
      <c r="A30" s="114" t="inlineStr">
        <is>
          <t>Bioethanol</t>
        </is>
      </c>
      <c r="B30" s="537" t="n">
        <v>27</v>
      </c>
      <c r="C30" s="115" t="inlineStr">
        <is>
          <t>MJ/kg</t>
        </is>
      </c>
      <c r="D30" s="115" t="inlineStr">
        <is>
          <t>IPCC 2006</t>
        </is>
      </c>
      <c r="E30" s="116" t="n"/>
    </row>
    <row r="31" ht="19.8" customHeight="1" s="107">
      <c r="A31" s="76" t="inlineStr">
        <is>
          <t>Hydrogen</t>
        </is>
      </c>
      <c r="B31" s="536" t="n">
        <v>120</v>
      </c>
      <c r="C31" s="77" t="inlineStr">
        <is>
          <t>MJ/kg</t>
        </is>
      </c>
      <c r="D31" s="77" t="inlineStr">
        <is>
          <t>IEA</t>
        </is>
      </c>
      <c r="E31" s="79" t="inlineStr">
        <is>
          <t>LHV</t>
        </is>
      </c>
    </row>
    <row r="32" ht="19.8" customHeight="1" s="107">
      <c r="A32" s="114" t="n"/>
      <c r="B32" s="115" t="n"/>
      <c r="C32" s="115" t="n"/>
      <c r="D32" s="115" t="n"/>
      <c r="E32" s="116" t="n"/>
    </row>
    <row r="33" ht="19.8" customHeight="1" s="107">
      <c r="A33" s="117" t="inlineStr">
        <is>
          <t>Section 3 — Fuel densities (mass↔volume)</t>
        </is>
      </c>
      <c r="B33" s="532" t="n"/>
      <c r="C33" s="532" t="n"/>
      <c r="D33" s="532" t="n"/>
      <c r="E33" s="131" t="n"/>
    </row>
    <row r="34" ht="19.8" customHeight="1" s="107">
      <c r="A34" s="214" t="inlineStr">
        <is>
          <t>Fuel</t>
        </is>
      </c>
      <c r="B34" s="215" t="inlineStr">
        <is>
          <t>Density</t>
        </is>
      </c>
      <c r="C34" s="215" t="inlineStr">
        <is>
          <t>Unit</t>
        </is>
      </c>
      <c r="D34" s="215" t="inlineStr">
        <is>
          <t>Source</t>
        </is>
      </c>
      <c r="E34" s="116" t="n"/>
    </row>
    <row r="35" ht="19.8" customHeight="1" s="107">
      <c r="A35" s="76" t="inlineStr">
        <is>
          <t>Diesel</t>
        </is>
      </c>
      <c r="B35" s="538" t="n">
        <v>0.835</v>
      </c>
      <c r="C35" s="77" t="inlineStr">
        <is>
          <t>kg/litre</t>
        </is>
      </c>
      <c r="D35" s="77" t="inlineStr">
        <is>
          <t>IEA</t>
        </is>
      </c>
      <c r="E35" s="79" t="n"/>
    </row>
    <row r="36" ht="19.8" customHeight="1" s="107">
      <c r="A36" s="114" t="inlineStr">
        <is>
          <t>Petrol</t>
        </is>
      </c>
      <c r="B36" s="539" t="n">
        <v>0.745</v>
      </c>
      <c r="C36" s="115" t="inlineStr">
        <is>
          <t>kg/litre</t>
        </is>
      </c>
      <c r="D36" s="115" t="inlineStr">
        <is>
          <t>IEA</t>
        </is>
      </c>
      <c r="E36" s="116" t="n"/>
    </row>
    <row r="37" ht="19.8" customHeight="1" s="107">
      <c r="A37" s="76" t="inlineStr">
        <is>
          <t>Jet A-1</t>
        </is>
      </c>
      <c r="B37" s="538" t="n">
        <v>0.8</v>
      </c>
      <c r="C37" s="77" t="inlineStr">
        <is>
          <t>kg/litre</t>
        </is>
      </c>
      <c r="D37" s="77" t="inlineStr">
        <is>
          <t>IEA</t>
        </is>
      </c>
      <c r="E37" s="79" t="n"/>
    </row>
    <row r="38" ht="19.8" customHeight="1" s="107">
      <c r="A38" s="114" t="inlineStr">
        <is>
          <t>Heavy fuel oil</t>
        </is>
      </c>
      <c r="B38" s="539" t="n">
        <v>0.99</v>
      </c>
      <c r="C38" s="115" t="inlineStr">
        <is>
          <t>kg/litre</t>
        </is>
      </c>
      <c r="D38" s="115" t="inlineStr">
        <is>
          <t>IEA</t>
        </is>
      </c>
      <c r="E38" s="116" t="n"/>
    </row>
    <row r="39" ht="19.8" customHeight="1" s="107">
      <c r="A39" s="76" t="inlineStr">
        <is>
          <t>LPG (propane)</t>
        </is>
      </c>
      <c r="B39" s="538" t="n">
        <v>0.51</v>
      </c>
      <c r="C39" s="77" t="inlineStr">
        <is>
          <t>kg/litre</t>
        </is>
      </c>
      <c r="D39" s="77" t="inlineStr">
        <is>
          <t>IEA</t>
        </is>
      </c>
      <c r="E39" s="79" t="n"/>
    </row>
    <row r="40" ht="19.8" customHeight="1" s="107">
      <c r="A40" s="114" t="inlineStr">
        <is>
          <t>LNG</t>
        </is>
      </c>
      <c r="B40" s="539" t="n">
        <v>0.45</v>
      </c>
      <c r="C40" s="115" t="inlineStr">
        <is>
          <t>kg/litre</t>
        </is>
      </c>
      <c r="D40" s="115" t="inlineStr">
        <is>
          <t>IEA</t>
        </is>
      </c>
      <c r="E40" s="116" t="n"/>
    </row>
    <row r="41" ht="19.8" customHeight="1" s="107">
      <c r="A41" s="76" t="inlineStr">
        <is>
          <t>Natural gas (gaseous, std)</t>
        </is>
      </c>
      <c r="B41" s="538" t="n">
        <v>0.717</v>
      </c>
      <c r="C41" s="77" t="inlineStr">
        <is>
          <t>kg/Nm³</t>
        </is>
      </c>
      <c r="D41" s="77" t="inlineStr">
        <is>
          <t>IEA</t>
        </is>
      </c>
      <c r="E41" s="79" t="n"/>
    </row>
    <row r="42" ht="19.8" customHeight="1" s="107">
      <c r="A42" s="114" t="n"/>
      <c r="B42" s="115" t="n"/>
      <c r="C42" s="115" t="n"/>
      <c r="D42" s="115" t="n"/>
      <c r="E42" s="116" t="n"/>
    </row>
    <row r="43" ht="19.8" customHeight="1" s="107">
      <c r="A43" s="117" t="inlineStr">
        <is>
          <t>Section 4 — Useful constants</t>
        </is>
      </c>
      <c r="B43" s="532" t="n"/>
      <c r="C43" s="532" t="n"/>
      <c r="D43" s="532" t="n"/>
      <c r="E43" s="131" t="n"/>
    </row>
    <row r="44" ht="19.8" customHeight="1" s="107">
      <c r="A44" s="214" t="inlineStr">
        <is>
          <t>Item</t>
        </is>
      </c>
      <c r="B44" s="215" t="inlineStr">
        <is>
          <t>Value</t>
        </is>
      </c>
      <c r="C44" s="215" t="inlineStr">
        <is>
          <t>Unit</t>
        </is>
      </c>
      <c r="D44" s="215" t="inlineStr">
        <is>
          <t>Notes</t>
        </is>
      </c>
      <c r="E44" s="116" t="n"/>
    </row>
    <row r="45" ht="19.8" customHeight="1" s="107">
      <c r="A45" s="76" t="inlineStr">
        <is>
          <t>GWP CH₄ (AR6, 100-yr)</t>
        </is>
      </c>
      <c r="B45" s="91" t="n">
        <v>27.9</v>
      </c>
      <c r="C45" s="77" t="inlineStr">
        <is>
          <t>—</t>
        </is>
      </c>
      <c r="D45" s="77" t="inlineStr">
        <is>
          <t>IPCC AR6 WG1</t>
        </is>
      </c>
      <c r="E45" s="79" t="n"/>
    </row>
    <row r="46" ht="19.8" customHeight="1" s="107">
      <c r="A46" s="114" t="inlineStr">
        <is>
          <t>GWP N₂O (AR6, 100-yr)</t>
        </is>
      </c>
      <c r="B46" s="92" t="n">
        <v>273</v>
      </c>
      <c r="C46" s="115" t="inlineStr">
        <is>
          <t>—</t>
        </is>
      </c>
      <c r="D46" s="115" t="inlineStr">
        <is>
          <t>IPCC AR6</t>
        </is>
      </c>
      <c r="E46" s="116" t="n"/>
    </row>
    <row r="47" ht="19.8" customHeight="1" s="107">
      <c r="A47" s="76" t="inlineStr">
        <is>
          <t>GWP CH₄ (AR5, 100-yr)</t>
        </is>
      </c>
      <c r="B47" s="91" t="n">
        <v>28</v>
      </c>
      <c r="C47" s="77" t="inlineStr">
        <is>
          <t>—</t>
        </is>
      </c>
      <c r="D47" s="77" t="inlineStr">
        <is>
          <t>IPCC AR5</t>
        </is>
      </c>
      <c r="E47" s="79" t="n"/>
    </row>
    <row r="48" ht="19.8" customHeight="1" s="107">
      <c r="A48" s="114" t="inlineStr">
        <is>
          <t>GWP N₂O (AR5, 100-yr)</t>
        </is>
      </c>
      <c r="B48" s="92" t="n">
        <v>265</v>
      </c>
      <c r="C48" s="115" t="inlineStr">
        <is>
          <t>—</t>
        </is>
      </c>
      <c r="D48" s="115" t="inlineStr">
        <is>
          <t>IPCC AR5</t>
        </is>
      </c>
      <c r="E48" s="116" t="n"/>
    </row>
    <row r="49" ht="19.8" customHeight="1" s="107">
      <c r="A49" s="76" t="inlineStr">
        <is>
          <t>Std molar volume (0°C, 1 atm)</t>
        </is>
      </c>
      <c r="B49" s="91" t="n">
        <v>22.414</v>
      </c>
      <c r="C49" s="77" t="inlineStr">
        <is>
          <t>L/mol</t>
        </is>
      </c>
      <c r="D49" s="77" t="n"/>
      <c r="E49" s="79" t="n"/>
    </row>
    <row r="50" ht="19.8" customHeight="1" s="107">
      <c r="A50" s="114" t="inlineStr">
        <is>
          <t>Std molar volume (25°C, 1 atm)</t>
        </is>
      </c>
      <c r="B50" s="92" t="n">
        <v>24.466</v>
      </c>
      <c r="C50" s="115" t="inlineStr">
        <is>
          <t>L/mol</t>
        </is>
      </c>
      <c r="D50" s="115" t="n"/>
      <c r="E50" s="116" t="n"/>
    </row>
    <row r="51" ht="19.8" customHeight="1" s="107">
      <c r="A51" s="76" t="inlineStr">
        <is>
          <t>Tonnes CO₂ per tonne C</t>
        </is>
      </c>
      <c r="B51" s="91" t="n">
        <v>3.6667</v>
      </c>
      <c r="C51" s="77" t="inlineStr">
        <is>
          <t>—</t>
        </is>
      </c>
      <c r="D51" s="77" t="inlineStr">
        <is>
          <t>44/12</t>
        </is>
      </c>
      <c r="E51" s="79" t="n"/>
    </row>
    <row r="52" ht="19.8" customHeight="1" s="107">
      <c r="A52" s="114" t="n"/>
      <c r="B52" s="115" t="n"/>
      <c r="C52" s="115" t="n"/>
      <c r="D52" s="115" t="n"/>
      <c r="E52" s="116" t="n"/>
    </row>
    <row r="53" ht="19.8" customHeight="1" s="107">
      <c r="A53" s="117" t="inlineStr">
        <is>
          <t>Section 5 — Worked example: kWh of fuel to tCO₂e</t>
        </is>
      </c>
      <c r="B53" s="532" t="n"/>
      <c r="C53" s="532" t="n"/>
      <c r="D53" s="532" t="n"/>
      <c r="E53" s="131" t="n"/>
    </row>
    <row r="54" ht="19.8" customHeight="1" s="107">
      <c r="A54" s="214" t="inlineStr">
        <is>
          <t>Step</t>
        </is>
      </c>
      <c r="B54" s="215" t="inlineStr">
        <is>
          <t>Description</t>
        </is>
      </c>
      <c r="C54" s="215" t="inlineStr">
        <is>
          <t>Value</t>
        </is>
      </c>
      <c r="D54" s="215" t="inlineStr">
        <is>
          <t>Unit</t>
        </is>
      </c>
      <c r="E54" s="116" t="n"/>
    </row>
    <row r="55" ht="19.8" customHeight="1" s="107">
      <c r="A55" s="114" t="n">
        <v>1</v>
      </c>
      <c r="B55" s="115" t="inlineStr">
        <is>
          <t>Natural gas consumed</t>
        </is>
      </c>
      <c r="C55" s="93" t="n">
        <v>5000000</v>
      </c>
      <c r="D55" s="115" t="inlineStr">
        <is>
          <t>kWh (GCV)</t>
        </is>
      </c>
      <c r="E55" s="116" t="n"/>
    </row>
    <row r="56" ht="19.8" customHeight="1" s="107">
      <c r="A56" s="114" t="n">
        <v>2</v>
      </c>
      <c r="B56" s="115" t="inlineStr">
        <is>
          <t>Emission factor (kgCO₂e/kWh)</t>
        </is>
      </c>
      <c r="C56" s="94" t="n">
        <v>0.18293</v>
      </c>
      <c r="D56" s="115" t="inlineStr">
        <is>
          <t>kgCO₂e/kWh</t>
        </is>
      </c>
      <c r="E56" s="116" t="n"/>
    </row>
    <row r="57" ht="19.8" customHeight="1" s="107">
      <c r="A57" s="114" t="n">
        <v>3</v>
      </c>
      <c r="B57" s="115" t="inlineStr">
        <is>
          <t>Emissions (kgCO₂e)</t>
        </is>
      </c>
      <c r="C57" s="92">
        <f>C55*C56</f>
        <v/>
      </c>
      <c r="D57" s="115" t="inlineStr">
        <is>
          <t>kgCO₂e</t>
        </is>
      </c>
      <c r="E57" s="116" t="n"/>
    </row>
    <row r="58" ht="19.8" customHeight="1" s="107">
      <c r="A58" s="114" t="n">
        <v>4</v>
      </c>
      <c r="B58" s="115" t="inlineStr">
        <is>
          <t>Convert to tonnes (/1000)</t>
        </is>
      </c>
      <c r="C58" s="95">
        <f>C57/1000</f>
        <v/>
      </c>
      <c r="D58" s="96" t="inlineStr">
        <is>
          <t>tCO₂e</t>
        </is>
      </c>
      <c r="E58" s="116" t="n"/>
    </row>
    <row r="59" ht="19.8" customHeight="1" s="107">
      <c r="A59" s="114" t="n"/>
      <c r="B59" s="115" t="n"/>
      <c r="C59" s="115" t="n"/>
      <c r="D59" s="115" t="n"/>
      <c r="E59" s="116" t="n"/>
    </row>
    <row r="60" ht="19.8" customHeight="1" s="107">
      <c r="A60" s="97" t="inlineStr">
        <is>
          <t>Convention notes (IFRS S2 Para 29):</t>
        </is>
      </c>
      <c r="B60" s="115" t="n"/>
      <c r="C60" s="115" t="n"/>
      <c r="D60" s="115" t="n"/>
      <c r="E60" s="116" t="n"/>
    </row>
    <row r="61" ht="19.8" customHeight="1" s="107">
      <c r="A61" s="208" t="inlineStr">
        <is>
          <t>• GHG emissions disclosed as gross tonnes CO₂-equivalent (CO₂e). Use GWP100 values from the latest IPCC assessment report available.</t>
        </is>
      </c>
      <c r="B61" s="100" t="n"/>
      <c r="C61" s="100" t="n"/>
      <c r="D61" s="100" t="n"/>
      <c r="E61" s="101" t="n"/>
    </row>
    <row r="62" ht="19.8" customHeight="1" s="107">
      <c r="A62" s="208" t="inlineStr">
        <is>
          <t>• Scope 1 = direct emissions. Scope 2 = purchased energy (disclose both location and market basis if both apply). Scope 3 = value chain.</t>
        </is>
      </c>
      <c r="B62" s="100" t="n"/>
      <c r="C62" s="100" t="n"/>
      <c r="D62" s="100" t="n"/>
      <c r="E62" s="101" t="n"/>
    </row>
    <row r="63" ht="19.8" customHeight="1" s="107">
      <c r="A63" s="208" t="inlineStr">
        <is>
          <t>• Methane (CH₄) and N₂O conversions — use AR6 GWP100 values unless local regulation prescribes AR5/AR4.</t>
        </is>
      </c>
      <c r="B63" s="100" t="n"/>
      <c r="C63" s="100" t="n"/>
      <c r="D63" s="100" t="n"/>
      <c r="E63" s="101" t="n"/>
    </row>
    <row r="64" ht="19.8" customHeight="1" s="107">
      <c r="A64" s="208" t="inlineStr">
        <is>
          <t>• Net vs Gross calorific value — ensure EF and consumption are on the same basis (NCV/GCV).</t>
        </is>
      </c>
      <c r="B64" s="100" t="n"/>
      <c r="C64" s="100" t="n"/>
      <c r="D64" s="100" t="n"/>
      <c r="E64" s="101" t="n"/>
    </row>
    <row r="65" ht="19.8" customHeight="1" s="107">
      <c r="A65" s="209" t="inlineStr">
        <is>
          <t>• Always disclose the source, vintage and basis (mass, volume, energy) of each factor used.</t>
        </is>
      </c>
      <c r="B65" s="102" t="n"/>
      <c r="C65" s="102" t="n"/>
      <c r="D65" s="102" t="n"/>
      <c r="E65" s="103" t="n"/>
    </row>
  </sheetData>
  <mergeCells count="7">
    <mergeCell ref="A53:E53"/>
    <mergeCell ref="A4:E4"/>
    <mergeCell ref="A43:E43"/>
    <mergeCell ref="A2:E2"/>
    <mergeCell ref="A33:E33"/>
    <mergeCell ref="A1:E1"/>
    <mergeCell ref="A17:E17"/>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sajjeed@sustainadility.com</dc:creator>
  <dcterms:created xmlns:dcterms="http://purl.org/dc/terms/" xmlns:xsi="http://www.w3.org/2001/XMLSchema-instance" xsi:type="dcterms:W3CDTF">2026-04-24T19:30:36Z</dcterms:created>
  <dcterms:modified xmlns:dcterms="http://purl.org/dc/terms/" xmlns:xsi="http://www.w3.org/2001/XMLSchema-instance" xsi:type="dcterms:W3CDTF">2026-05-20T11:18:49Z</dcterms:modified>
  <cp:lastModifiedBy>Sajjeed Aslam</cp:lastModifiedBy>
</cp:coreProperties>
</file>