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NT\Videos\"/>
    </mc:Choice>
  </mc:AlternateContent>
  <xr:revisionPtr revIDLastSave="0" documentId="13_ncr:1_{730984BD-11A2-4280-A44E-C1D038BC4303}" xr6:coauthVersionLast="47" xr6:coauthVersionMax="47" xr10:uidLastSave="{00000000-0000-0000-0000-000000000000}"/>
  <bookViews>
    <workbookView xWindow="-110" yWindow="-110" windowWidth="19420" windowHeight="10300" firstSheet="2" activeTab="5" xr2:uid="{00000000-000D-0000-FFFF-FFFF00000000}"/>
  </bookViews>
  <sheets>
    <sheet name="About the Tool" sheetId="1" r:id="rId1"/>
    <sheet name="Dashboard" sheetId="6" r:id="rId2"/>
    <sheet name="Inputs &amp; Setup" sheetId="2" r:id="rId3"/>
    <sheet name="Impact Assessment" sheetId="3" r:id="rId4"/>
    <sheet name="Financial Assessment" sheetId="4" r:id="rId5"/>
    <sheet name="Double Materiality" sheetId="5" r:id="rId6"/>
  </sheets>
  <calcPr calcId="191029"/>
</workbook>
</file>

<file path=xl/calcChain.xml><?xml version="1.0" encoding="utf-8"?>
<calcChain xmlns="http://schemas.openxmlformats.org/spreadsheetml/2006/main">
  <c r="E9" i="2" l="1"/>
  <c r="F9" i="2" s="1"/>
  <c r="G5" i="5"/>
  <c r="K11" i="3"/>
  <c r="L5" i="4"/>
  <c r="I5" i="4"/>
  <c r="K5" i="3"/>
  <c r="L5" i="3" s="1"/>
  <c r="K6" i="3"/>
  <c r="A7" i="6"/>
  <c r="E3" i="6"/>
  <c r="B3" i="6"/>
  <c r="D16" i="5"/>
  <c r="C16" i="5"/>
  <c r="B16" i="5"/>
  <c r="D15" i="5"/>
  <c r="C15" i="5"/>
  <c r="B15" i="5"/>
  <c r="D14" i="5"/>
  <c r="C14" i="5"/>
  <c r="B14" i="5"/>
  <c r="D13" i="5"/>
  <c r="C13" i="5"/>
  <c r="B13" i="5"/>
  <c r="D12" i="5"/>
  <c r="C12" i="5"/>
  <c r="B12" i="5"/>
  <c r="D11" i="5"/>
  <c r="C11" i="5"/>
  <c r="B11" i="5"/>
  <c r="D10" i="5"/>
  <c r="C10" i="5"/>
  <c r="B10" i="5"/>
  <c r="D9" i="5"/>
  <c r="C9" i="5"/>
  <c r="B9" i="5"/>
  <c r="D8" i="5"/>
  <c r="C8" i="5"/>
  <c r="B8" i="5"/>
  <c r="D7" i="5"/>
  <c r="C7" i="5"/>
  <c r="B7" i="5"/>
  <c r="T6" i="5"/>
  <c r="Q6" i="5"/>
  <c r="D6" i="5"/>
  <c r="C6" i="5"/>
  <c r="B6" i="5"/>
  <c r="T5" i="5"/>
  <c r="Q5" i="5"/>
  <c r="D5" i="5"/>
  <c r="C5" i="5"/>
  <c r="B5" i="5"/>
  <c r="K16" i="4"/>
  <c r="I16" i="4"/>
  <c r="L16" i="4" s="1"/>
  <c r="K15" i="4"/>
  <c r="L15" i="4" s="1"/>
  <c r="I15" i="4"/>
  <c r="K14" i="4"/>
  <c r="I14" i="4"/>
  <c r="L14" i="4" s="1"/>
  <c r="K13" i="4"/>
  <c r="I13" i="4"/>
  <c r="L13" i="4" s="1"/>
  <c r="K12" i="4"/>
  <c r="I12" i="4"/>
  <c r="L12" i="4" s="1"/>
  <c r="K11" i="4"/>
  <c r="I11" i="4"/>
  <c r="L11" i="4" s="1"/>
  <c r="K10" i="4"/>
  <c r="I10" i="4"/>
  <c r="L10" i="4" s="1"/>
  <c r="K9" i="4"/>
  <c r="I9" i="4"/>
  <c r="L9" i="4" s="1"/>
  <c r="K8" i="4"/>
  <c r="I8" i="4"/>
  <c r="L8" i="4" s="1"/>
  <c r="K7" i="4"/>
  <c r="I7" i="4"/>
  <c r="L7" i="4" s="1"/>
  <c r="K6" i="4"/>
  <c r="I6" i="4"/>
  <c r="L6" i="4" s="1"/>
  <c r="K5" i="4"/>
  <c r="K16" i="3"/>
  <c r="K15" i="3"/>
  <c r="K14" i="3"/>
  <c r="K13" i="3"/>
  <c r="K12" i="3"/>
  <c r="K10" i="3"/>
  <c r="K9" i="3"/>
  <c r="K8" i="3"/>
  <c r="K7" i="3"/>
  <c r="B18" i="6" l="1"/>
  <c r="B17" i="6"/>
  <c r="B16" i="6"/>
  <c r="B15" i="6"/>
  <c r="B14" i="6"/>
  <c r="B13" i="6"/>
  <c r="B12" i="6"/>
  <c r="B11" i="6"/>
  <c r="M7" i="6"/>
  <c r="M16" i="4"/>
  <c r="F16" i="5"/>
  <c r="I16" i="5" s="1"/>
  <c r="M15" i="4"/>
  <c r="F15" i="5"/>
  <c r="I15" i="5" s="1"/>
  <c r="M14" i="4"/>
  <c r="F14" i="5"/>
  <c r="I14" i="5" s="1"/>
  <c r="M13" i="4"/>
  <c r="F13" i="5"/>
  <c r="I13" i="5" s="1"/>
  <c r="M12" i="4"/>
  <c r="F12" i="5"/>
  <c r="I12" i="5" s="1"/>
  <c r="M11" i="4"/>
  <c r="F11" i="5"/>
  <c r="I11" i="5" s="1"/>
  <c r="M10" i="4"/>
  <c r="F10" i="5"/>
  <c r="I10" i="5" s="1"/>
  <c r="M9" i="4"/>
  <c r="F9" i="5"/>
  <c r="I9" i="5" s="1"/>
  <c r="M8" i="4"/>
  <c r="F8" i="5"/>
  <c r="I8" i="5" s="1"/>
  <c r="F7" i="5"/>
  <c r="I7" i="5" s="1"/>
  <c r="M7" i="4"/>
  <c r="M6" i="4"/>
  <c r="F6" i="5"/>
  <c r="I6" i="5" s="1"/>
  <c r="M5" i="4"/>
  <c r="F5" i="5"/>
  <c r="I5" i="5" s="1"/>
  <c r="E16" i="5"/>
  <c r="L16" i="3"/>
  <c r="E15" i="5"/>
  <c r="L15" i="3"/>
  <c r="E14" i="5"/>
  <c r="L14" i="3"/>
  <c r="E13" i="5"/>
  <c r="L13" i="3"/>
  <c r="L12" i="3"/>
  <c r="E12" i="5"/>
  <c r="L11" i="3"/>
  <c r="E11" i="5"/>
  <c r="L10" i="3"/>
  <c r="E10" i="5"/>
  <c r="E9" i="5"/>
  <c r="L9" i="3"/>
  <c r="E8" i="5"/>
  <c r="L8" i="3"/>
  <c r="L7" i="3"/>
  <c r="E7" i="5"/>
  <c r="L6" i="3"/>
  <c r="E6" i="5"/>
  <c r="E5" i="5"/>
  <c r="F18" i="6" l="1"/>
  <c r="G18" i="6"/>
  <c r="H18" i="6"/>
  <c r="F17" i="6"/>
  <c r="G17" i="6"/>
  <c r="H17" i="6"/>
  <c r="F16" i="6"/>
  <c r="G16" i="6"/>
  <c r="H16" i="6"/>
  <c r="F15" i="6"/>
  <c r="G15" i="6"/>
  <c r="H15" i="6"/>
  <c r="F14" i="6"/>
  <c r="G14" i="6"/>
  <c r="H14" i="6"/>
  <c r="F13" i="6"/>
  <c r="G13" i="6"/>
  <c r="H13" i="6"/>
  <c r="F12" i="6"/>
  <c r="G12" i="6"/>
  <c r="H12" i="6"/>
  <c r="F11" i="6"/>
  <c r="G11" i="6"/>
  <c r="H11" i="6"/>
  <c r="G16" i="5"/>
  <c r="H16" i="5"/>
  <c r="J16" i="5" s="1"/>
  <c r="K16" i="5" s="1"/>
  <c r="L16" i="5" s="1"/>
  <c r="G15" i="5"/>
  <c r="H15" i="5"/>
  <c r="J15" i="5" s="1"/>
  <c r="K15" i="5" s="1"/>
  <c r="L15" i="5" s="1"/>
  <c r="G14" i="5"/>
  <c r="H14" i="5"/>
  <c r="J14" i="5" s="1"/>
  <c r="K14" i="5" s="1"/>
  <c r="L14" i="5" s="1"/>
  <c r="G13" i="5"/>
  <c r="H13" i="5"/>
  <c r="J13" i="5" s="1"/>
  <c r="K13" i="5" s="1"/>
  <c r="L13" i="5" s="1"/>
  <c r="G12" i="5"/>
  <c r="H12" i="5"/>
  <c r="J12" i="5" s="1"/>
  <c r="K12" i="5" s="1"/>
  <c r="L12" i="5" s="1"/>
  <c r="G11" i="5"/>
  <c r="H11" i="5"/>
  <c r="J11" i="5" s="1"/>
  <c r="K11" i="5" s="1"/>
  <c r="L11" i="5" s="1"/>
  <c r="G10" i="5"/>
  <c r="H10" i="5"/>
  <c r="J10" i="5" s="1"/>
  <c r="K10" i="5" s="1"/>
  <c r="L10" i="5" s="1"/>
  <c r="G9" i="5"/>
  <c r="H9" i="5"/>
  <c r="J9" i="5" s="1"/>
  <c r="K9" i="5" s="1"/>
  <c r="L9" i="5" s="1"/>
  <c r="G8" i="5"/>
  <c r="H8" i="5"/>
  <c r="J8" i="5" s="1"/>
  <c r="K8" i="5" s="1"/>
  <c r="L8" i="5" s="1"/>
  <c r="G7" i="5"/>
  <c r="H7" i="5"/>
  <c r="J7" i="5" s="1"/>
  <c r="K7" i="5" s="1"/>
  <c r="L7" i="5" s="1"/>
  <c r="G6" i="5"/>
  <c r="H6" i="5"/>
  <c r="J6" i="5" s="1"/>
  <c r="K6" i="5" s="1"/>
  <c r="L6" i="5" s="1"/>
  <c r="H5" i="5"/>
  <c r="J5" i="5" s="1"/>
  <c r="K5" i="5" s="1"/>
  <c r="L5" i="5" l="1"/>
  <c r="D7" i="6"/>
  <c r="G7" i="6"/>
  <c r="J7" i="6"/>
  <c r="B22" i="6"/>
  <c r="B23" i="6"/>
  <c r="B24" i="6"/>
  <c r="B25" i="6"/>
</calcChain>
</file>

<file path=xl/sharedStrings.xml><?xml version="1.0" encoding="utf-8"?>
<sst xmlns="http://schemas.openxmlformats.org/spreadsheetml/2006/main" count="308" uniqueCount="202">
  <si>
    <t>Purpose</t>
  </si>
  <si>
    <t>An end‑to‑end Excel tool to execute a Double Materiality assessment that supports both:
• Sustainability reporting (e.g., ESRS / CSRD-style impact materiality)
• Financial reporting / investor disclosure (e.g., IFRS S1/S2-style financial materiality)
It combines consistent scoring rubrics, governance-friendly documentation fields, and an auditable trail from inputs → scores → classification → dashboard outputs.</t>
  </si>
  <si>
    <t>What’s inside</t>
  </si>
  <si>
    <t>Tabs:
1) About the Tool – description + how to use
2) Inputs &amp; Setup – company setup, thresholds, weights, scoring legends
3) Impact Assessment – impact materiality scoring by topic (severity + likelihood + stakeholder weight)
4) Financial Assessment – financial materiality scoring by topic (magnitude + likelihood + horizon + velocity)
5) Double Materiality – consolidated table, ranks, and the materiality matrix chart
6) Dashboard – executive view of top topics, counts, and charts</t>
  </si>
  <si>
    <t>Steps to use this tool (practitioner workflow)</t>
  </si>
  <si>
    <t>1) Go to “Inputs &amp; Setup” and set company name, reporting year, thresholds, and weighting between impact vs financial.
2) Review the scoring rubric (1–5) and calibrate to your sector and geography.
3) In “Impact Assessment”, confirm topic list and score Scale / Scope / Irremediability / Likelihood. Adjust Stakeholder Weight where needed.
4) In “Financial Assessment”, score Financial Magnitude / Likelihood; select Time Horizon and Velocity Factor.
5) Review “Double Materiality” for the classification (Both / Impact-only / Financial-only / Neither) and ranking.
6) Use “Dashboard” to prepare management/board readouts; copy charts directly into reporting packs.
7) For assurance readiness, keep evidence links and notes up to date; avoid overwriting formulas (black text).</t>
  </si>
  <si>
    <t>Worked example</t>
  </si>
  <si>
    <t>The workbook is pre-populated with a fictional company (“Acme Industrial Co.”) and 12 typical ESG topics. Replace the example scores with your own assessment inputs.</t>
  </si>
  <si>
    <t>Reference links (plain URLs)</t>
  </si>
  <si>
    <t>ESRS / EFRAG: https://www.efrag.org/en/projects/esrs</t>
  </si>
  <si>
    <t>Inputs &amp; Setup</t>
  </si>
  <si>
    <t>Company &amp; Model Controls</t>
  </si>
  <si>
    <t>Company name</t>
  </si>
  <si>
    <t>Acme Industrial Co.</t>
  </si>
  <si>
    <t>Reporting year</t>
  </si>
  <si>
    <t>Currency</t>
  </si>
  <si>
    <t>USD</t>
  </si>
  <si>
    <t>Impact materiality threshold (0–100)</t>
  </si>
  <si>
    <t>Financial materiality threshold (0–100)</t>
  </si>
  <si>
    <t>Priority weight – Impact (0–1)</t>
  </si>
  <si>
    <t>Check: weights sum to 1?</t>
  </si>
  <si>
    <t>Priority weight – Financial (0–1)</t>
  </si>
  <si>
    <t>Default stakeholder weight (0.8–1.2)</t>
  </si>
  <si>
    <t>Scoring rubric (1 = low, 5 = high) – calibrate to your context</t>
  </si>
  <si>
    <t>Criterion</t>
  </si>
  <si>
    <t>1</t>
  </si>
  <si>
    <t>2</t>
  </si>
  <si>
    <t>3</t>
  </si>
  <si>
    <t>4</t>
  </si>
  <si>
    <t>5</t>
  </si>
  <si>
    <t>Scale (severity intensity)</t>
  </si>
  <si>
    <t>Minor</t>
  </si>
  <si>
    <t>Low</t>
  </si>
  <si>
    <t>Moderate</t>
  </si>
  <si>
    <t>High</t>
  </si>
  <si>
    <t>Severe</t>
  </si>
  <si>
    <t>Scope (who/what affected)</t>
  </si>
  <si>
    <t>Isolated</t>
  </si>
  <si>
    <t>Limited</t>
  </si>
  <si>
    <t>Material</t>
  </si>
  <si>
    <t>Broad</t>
  </si>
  <si>
    <t>Systemic</t>
  </si>
  <si>
    <t>Irremediability (reversibility)</t>
  </si>
  <si>
    <t>Fully reversible</t>
  </si>
  <si>
    <t>Mostly</t>
  </si>
  <si>
    <t>Mixed</t>
  </si>
  <si>
    <t>Hard</t>
  </si>
  <si>
    <t>Irreversible</t>
  </si>
  <si>
    <t>Likelihood (impact occurrence)</t>
  </si>
  <si>
    <t>Rare</t>
  </si>
  <si>
    <t>Unlikely</t>
  </si>
  <si>
    <t>Possible</t>
  </si>
  <si>
    <t>Likely</t>
  </si>
  <si>
    <t>Almost certain</t>
  </si>
  <si>
    <t>Financial magnitude (P&amp;L/CF/BS)</t>
  </si>
  <si>
    <t>&lt;0.5% EBITDA</t>
  </si>
  <si>
    <t>0.5–1%</t>
  </si>
  <si>
    <t>1–3%</t>
  </si>
  <si>
    <t>3–5%</t>
  </si>
  <si>
    <t>&gt;5%</t>
  </si>
  <si>
    <t>Time horizon factor (used in financial materiality score)</t>
  </si>
  <si>
    <t>Time horizon</t>
  </si>
  <si>
    <t>Factor</t>
  </si>
  <si>
    <t>Short</t>
  </si>
  <si>
    <t>Medium</t>
  </si>
  <si>
    <t>Long</t>
  </si>
  <si>
    <t>Velocity factor (market/regulatory pace)</t>
  </si>
  <si>
    <t>Velocity</t>
  </si>
  <si>
    <t>Guidance</t>
  </si>
  <si>
    <t>Slow</t>
  </si>
  <si>
    <t>Gradual change; limited momentum</t>
  </si>
  <si>
    <t>Baseline pace</t>
  </si>
  <si>
    <t>Fast</t>
  </si>
  <si>
    <t>Rapid regulation / tech / litigation</t>
  </si>
  <si>
    <t>Notes</t>
  </si>
  <si>
    <t>Blue text = inputs; Black text = formulas. Keep topic IDs stable so charts and ranks stay consistent.</t>
  </si>
  <si>
    <t>Impact Assessment (Impact Materiality)</t>
  </si>
  <si>
    <t>Inputs (blue) | Calculations (black) | Evidence links recommended for auditability</t>
  </si>
  <si>
    <t>ID</t>
  </si>
  <si>
    <t>Topic</t>
  </si>
  <si>
    <t>E/S/G</t>
  </si>
  <si>
    <t>ESRS</t>
  </si>
  <si>
    <t>Value-chain boundary</t>
  </si>
  <si>
    <t>Scale (1-5)</t>
  </si>
  <si>
    <t>Scope (1-5)</t>
  </si>
  <si>
    <t>Irremediability (1-5)</t>
  </si>
  <si>
    <t>Likelihood (1-5)</t>
  </si>
  <si>
    <t>Stakeholder weight (0.8-1.2)</t>
  </si>
  <si>
    <t>Impact score (0-100)</t>
  </si>
  <si>
    <t>Material?</t>
  </si>
  <si>
    <t>Evidence URL</t>
  </si>
  <si>
    <t>GHG emissions (Scope 1–3)</t>
  </si>
  <si>
    <t>E</t>
  </si>
  <si>
    <t>E1</t>
  </si>
  <si>
    <t>Upstream+Own ops+Downstream</t>
  </si>
  <si>
    <t>High stakeholder attention; carbon pricing exposure</t>
  </si>
  <si>
    <t>Energy efficiency &amp; transition plan</t>
  </si>
  <si>
    <t>Own ops</t>
  </si>
  <si>
    <t>Capex plan + operational performance</t>
  </si>
  <si>
    <t>Air emissions &amp; pollutants (NOx/SOx/PM)</t>
  </si>
  <si>
    <t>E2</t>
  </si>
  <si>
    <t>Local permit risk; community impact</t>
  </si>
  <si>
    <t>Water use &amp; scarcity exposure</t>
  </si>
  <si>
    <t>E3</t>
  </si>
  <si>
    <t>Own ops+Upstream</t>
  </si>
  <si>
    <t>Site-level water stress varies; segment analysis needed</t>
  </si>
  <si>
    <t>Waste, circularity &amp; hazardous materials</t>
  </si>
  <si>
    <t>E5</t>
  </si>
  <si>
    <t>Material for cost and compliance; recycling pathways</t>
  </si>
  <si>
    <t>Workplace health &amp; safety (injury/fatality)</t>
  </si>
  <si>
    <t>S</t>
  </si>
  <si>
    <t>S1</t>
  </si>
  <si>
    <t>High severity; regulatory + moral imperative</t>
  </si>
  <si>
    <t>Diversity, equity &amp; inclusion</t>
  </si>
  <si>
    <t>Talent attraction + culture</t>
  </si>
  <si>
    <t>Supply chain human rights (forced/child labor)</t>
  </si>
  <si>
    <t>S2</t>
  </si>
  <si>
    <t>Upstream</t>
  </si>
  <si>
    <t>High stakeholder scrutiny; supplier monitoring</t>
  </si>
  <si>
    <t>Data privacy &amp; cybersecurity</t>
  </si>
  <si>
    <t>G</t>
  </si>
  <si>
    <t>S4</t>
  </si>
  <si>
    <t>Downstream+Own ops</t>
  </si>
  <si>
    <t>Customer trust + regulatory exposure</t>
  </si>
  <si>
    <t>Anti-corruption &amp; business ethics</t>
  </si>
  <si>
    <t>G1</t>
  </si>
  <si>
    <t>Enforcement risk + reputational damage</t>
  </si>
  <si>
    <t>Product quality &amp; safety</t>
  </si>
  <si>
    <t>Downstream</t>
  </si>
  <si>
    <t>Recall / liability risk; customer safety</t>
  </si>
  <si>
    <t>Biodiversity impacts (land/sourcing)</t>
  </si>
  <si>
    <t>E4</t>
  </si>
  <si>
    <t>Sourcing footprint; site expansions</t>
  </si>
  <si>
    <t>Financial Assessment (Financial Materiality)</t>
  </si>
  <si>
    <t>Inputs (blue) | Calculations (black) | Calibrate magnitude scoring to your financial base</t>
  </si>
  <si>
    <t>Primary financial driver</t>
  </si>
  <si>
    <t>Magnitude (1-5)</t>
  </si>
  <si>
    <t>Horizon factor</t>
  </si>
  <si>
    <t>Velocity (Slow/Moderate/Fast)</t>
  </si>
  <si>
    <t>Velocity factor</t>
  </si>
  <si>
    <t>Financial score (0-100)</t>
  </si>
  <si>
    <t>Risk/Opportunity</t>
  </si>
  <si>
    <t>Regulatory / carbon price</t>
  </si>
  <si>
    <t>Risk</t>
  </si>
  <si>
    <t>Policy + market pricing</t>
  </si>
  <si>
    <t>Operational cost / capex</t>
  </si>
  <si>
    <t>Opportunity</t>
  </si>
  <si>
    <t>Energy volatility; capex ROI</t>
  </si>
  <si>
    <t>Permits / compliance</t>
  </si>
  <si>
    <t>Controls / abatement capex</t>
  </si>
  <si>
    <t>Operational disruption</t>
  </si>
  <si>
    <t>Water stress may be site-specific</t>
  </si>
  <si>
    <t>Disposal cost / regulation</t>
  </si>
  <si>
    <t>Landfill costs; EPR policies</t>
  </si>
  <si>
    <t>Operational disruption / fines</t>
  </si>
  <si>
    <t>Lost time; legal exposure</t>
  </si>
  <si>
    <t>Talent / productivity</t>
  </si>
  <si>
    <t>Retention + employer brand</t>
  </si>
  <si>
    <t>Disruption / legal</t>
  </si>
  <si>
    <t>Due diligence laws; supplier changes</t>
  </si>
  <si>
    <t>Incident / outage / fines</t>
  </si>
  <si>
    <t>High severity incidents</t>
  </si>
  <si>
    <t>Enforcement / debarment</t>
  </si>
  <si>
    <t>Sanctions + reputational hits</t>
  </si>
  <si>
    <t>Recall / liability</t>
  </si>
  <si>
    <t>Defect rates; product integrity</t>
  </si>
  <si>
    <t>Permitting / supply shocks</t>
  </si>
  <si>
    <t>Permits and sourcing constraints</t>
  </si>
  <si>
    <t>Double Materiality – Consolidated View</t>
  </si>
  <si>
    <t>Auto‑pulls scores from Impact/Financial tabs. Edit inputs there.</t>
  </si>
  <si>
    <t>Impact score</t>
  </si>
  <si>
    <t>Financial score</t>
  </si>
  <si>
    <t>Priority score</t>
  </si>
  <si>
    <t>Rank</t>
  </si>
  <si>
    <t>Impact material?</t>
  </si>
  <si>
    <t>Financial material?</t>
  </si>
  <si>
    <t>Double material?</t>
  </si>
  <si>
    <t>Classification</t>
  </si>
  <si>
    <t>Reporting focus (guidance)</t>
  </si>
  <si>
    <t>Suggested disclosure focus</t>
  </si>
  <si>
    <t>Owner</t>
  </si>
  <si>
    <t>Due date</t>
  </si>
  <si>
    <t>Executive Dashboard</t>
  </si>
  <si>
    <t>Company</t>
  </si>
  <si>
    <t>KPIs</t>
  </si>
  <si>
    <t># Topics assessed</t>
  </si>
  <si>
    <t># Double material (Both)</t>
  </si>
  <si>
    <t># Impact-only</t>
  </si>
  <si>
    <t># Financial-only</t>
  </si>
  <si>
    <t>Top priority topic</t>
  </si>
  <si>
    <t>Top priorities (by Priority score)</t>
  </si>
  <si>
    <t>Charts</t>
  </si>
  <si>
    <t>Priority</t>
  </si>
  <si>
    <t>Impact</t>
  </si>
  <si>
    <t>Financial</t>
  </si>
  <si>
    <t>Materiality split</t>
  </si>
  <si>
    <t>Count</t>
  </si>
  <si>
    <t>BOTH</t>
  </si>
  <si>
    <t>IMPACT‑ONLY</t>
  </si>
  <si>
    <t>FINANCIAL‑ONLY</t>
  </si>
  <si>
    <t>NEITHER</t>
  </si>
  <si>
    <t>Double Materiality Assessment Tool (Worked Example)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</si>
</sst>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
  </numFmts>
  <fonts count="7" x14ac:knownFonts="1">
    <font>
      <sz val="11"/>
      <color theme="1"/>
      <name val="Calibri"/>
      <family val="2"/>
      <scheme val="minor"/>
    </font>
    <font>
      <b/>
      <sz val="16"/>
      <color rgb="FFFFFFFF"/>
      <name val="Calibri"/>
    </font>
    <font>
      <b/>
      <sz val="11"/>
      <name val="Calibri"/>
    </font>
    <font>
      <b/>
      <sz val="12"/>
      <color rgb="FFFFFFFF"/>
      <name val="Calibri"/>
    </font>
    <font>
      <sz val="11"/>
      <color rgb="FF0000FF"/>
      <name val="Calibri"/>
    </font>
    <font>
      <i/>
      <sz val="11"/>
      <color rgb="FF666666"/>
      <name val="Calibri"/>
    </font>
    <font>
      <sz val="11"/>
      <color rgb="FFFFFFFF"/>
      <name val="Calibri"/>
    </font>
  </fonts>
  <fills count="8">
    <fill>
      <patternFill patternType="none"/>
    </fill>
    <fill>
      <patternFill patternType="gray125"/>
    </fill>
    <fill>
      <patternFill patternType="solid">
        <fgColor rgb="FF1F4E79"/>
      </patternFill>
    </fill>
    <fill>
      <patternFill patternType="solid">
        <fgColor rgb="FFD9E1F2"/>
      </patternFill>
    </fill>
    <fill>
      <patternFill patternType="solid">
        <fgColor rgb="FFFFF2CC"/>
      </patternFill>
    </fill>
    <fill>
      <patternFill patternType="solid">
        <fgColor rgb="FFFCE4D6"/>
      </patternFill>
    </fill>
    <fill>
      <patternFill patternType="solid">
        <fgColor rgb="FFE2EFDA"/>
      </patternFill>
    </fill>
    <fill>
      <patternFill patternType="solid">
        <fgColor rgb="FFFFFFFF"/>
      </patternFill>
    </fill>
  </fills>
  <borders count="11">
    <border>
      <left/>
      <right/>
      <top/>
      <bottom/>
      <diagonal/>
    </border>
    <border>
      <left style="thin">
        <color rgb="FFBFBFBF"/>
      </left>
      <right style="thin">
        <color rgb="FFBFBFBF"/>
      </right>
      <top style="thin">
        <color rgb="FFBFBFBF"/>
      </top>
      <bottom style="thin">
        <color rgb="FFBFBFBF"/>
      </bottom>
      <diagonal/>
    </border>
    <border>
      <left/>
      <right/>
      <top style="thin">
        <color rgb="FFBFBFBF"/>
      </top>
      <bottom/>
      <diagonal/>
    </border>
    <border>
      <left/>
      <right style="thin">
        <color rgb="FFBFBFBF"/>
      </right>
      <top style="thin">
        <color rgb="FFBFBFBF"/>
      </top>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top/>
      <bottom/>
      <diagonal/>
    </border>
    <border>
      <left/>
      <right style="thin">
        <color rgb="FFBFBFBF"/>
      </right>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s>
  <cellStyleXfs count="1">
    <xf numFmtId="0" fontId="0" fillId="0" borderId="0"/>
  </cellStyleXfs>
  <cellXfs count="36">
    <xf numFmtId="0" fontId="0" fillId="0" borderId="0" xfId="0"/>
    <xf numFmtId="0" fontId="0" fillId="0" borderId="1" xfId="0" applyBorder="1" applyAlignment="1">
      <alignment horizontal="left" vertical="center" wrapText="1"/>
    </xf>
    <xf numFmtId="0" fontId="0" fillId="0" borderId="1" xfId="0" applyBorder="1" applyAlignment="1">
      <alignment horizontal="left" vertical="top" wrapText="1"/>
    </xf>
    <xf numFmtId="0" fontId="2" fillId="0" borderId="1" xfId="0" applyFont="1" applyBorder="1" applyAlignment="1">
      <alignment horizontal="left" vertical="center" wrapText="1"/>
    </xf>
    <xf numFmtId="0" fontId="4" fillId="4" borderId="1" xfId="0" applyFont="1" applyFill="1" applyBorder="1" applyAlignment="1">
      <alignment horizontal="left" vertical="center" wrapText="1"/>
    </xf>
    <xf numFmtId="164" fontId="0" fillId="0" borderId="1" xfId="0" applyNumberFormat="1" applyBorder="1" applyAlignment="1">
      <alignment horizontal="left" vertical="center" wrapText="1"/>
    </xf>
    <xf numFmtId="0" fontId="0" fillId="5" borderId="1" xfId="0" applyFill="1" applyBorder="1" applyAlignment="1">
      <alignment horizontal="left" vertical="center" wrapText="1"/>
    </xf>
    <xf numFmtId="0" fontId="2" fillId="3" borderId="1" xfId="0" applyFont="1" applyFill="1" applyBorder="1" applyAlignment="1">
      <alignment horizontal="center" vertical="center" wrapText="1"/>
    </xf>
    <xf numFmtId="165" fontId="0" fillId="0" borderId="1" xfId="0" applyNumberFormat="1" applyBorder="1" applyAlignment="1">
      <alignment horizontal="left" vertical="center" wrapText="1"/>
    </xf>
    <xf numFmtId="0" fontId="3" fillId="2" borderId="1" xfId="0" applyFont="1" applyFill="1"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4" borderId="1" xfId="0" applyFont="1" applyFill="1" applyBorder="1" applyAlignment="1">
      <alignment horizontal="center" vertical="center" wrapText="1"/>
    </xf>
    <xf numFmtId="165" fontId="0" fillId="0" borderId="1" xfId="0" applyNumberFormat="1" applyBorder="1" applyAlignment="1">
      <alignment horizontal="center" vertical="center" wrapText="1"/>
    </xf>
    <xf numFmtId="0" fontId="6" fillId="7" borderId="0" xfId="0" applyFont="1" applyFill="1"/>
    <xf numFmtId="0" fontId="1" fillId="2" borderId="0" xfId="0" applyFont="1" applyFill="1" applyAlignment="1">
      <alignment horizontal="left" vertical="center"/>
    </xf>
    <xf numFmtId="0" fontId="0" fillId="0" borderId="0" xfId="0"/>
    <xf numFmtId="0" fontId="2" fillId="3" borderId="1" xfId="0" applyFont="1" applyFill="1" applyBorder="1" applyAlignment="1">
      <alignment horizontal="left" vertical="center" wrapText="1"/>
    </xf>
    <xf numFmtId="0" fontId="0" fillId="0" borderId="4" xfId="0" applyBorder="1"/>
    <xf numFmtId="0" fontId="0" fillId="0" borderId="5" xfId="0" applyBorder="1"/>
    <xf numFmtId="0" fontId="0" fillId="0" borderId="1" xfId="0" applyBorder="1" applyAlignment="1">
      <alignment horizontal="left" vertical="top" wrapText="1"/>
    </xf>
    <xf numFmtId="0" fontId="0" fillId="0" borderId="2" xfId="0" applyBorder="1"/>
    <xf numFmtId="0" fontId="0" fillId="0" borderId="3"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3" fillId="2" borderId="0" xfId="0" applyFont="1" applyFill="1" applyAlignment="1">
      <alignment horizontal="left" vertical="center" wrapText="1"/>
    </xf>
    <xf numFmtId="0" fontId="0" fillId="0" borderId="1" xfId="0" applyBorder="1" applyAlignment="1">
      <alignment horizontal="left" vertical="center" wrapText="1"/>
    </xf>
    <xf numFmtId="0" fontId="5" fillId="0" borderId="0" xfId="0" applyFont="1" applyAlignment="1">
      <alignment horizontal="left" vertical="center" wrapText="1"/>
    </xf>
    <xf numFmtId="0" fontId="2" fillId="0" borderId="0" xfId="0" applyFont="1"/>
    <xf numFmtId="0" fontId="2" fillId="6"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3" borderId="1" xfId="0" applyFont="1" applyFill="1" applyBorder="1" applyAlignment="1">
      <alignment horizontal="center" vertical="center" wrapText="1"/>
    </xf>
  </cellXfs>
  <cellStyles count="1">
    <cellStyle name="Normal" xfId="0" builtinId="0"/>
  </cellStyles>
  <dxfs count="9">
    <dxf>
      <fill>
        <patternFill patternType="solid">
          <fgColor rgb="FFF2F2F2"/>
        </patternFill>
      </fill>
    </dxf>
    <dxf>
      <fill>
        <patternFill patternType="solid">
          <fgColor rgb="FFDDEBF7"/>
        </patternFill>
      </fill>
    </dxf>
    <dxf>
      <fill>
        <patternFill patternType="solid">
          <fgColor rgb="FFFCE4D6"/>
        </patternFill>
      </fill>
    </dxf>
    <dxf>
      <fill>
        <patternFill patternType="solid">
          <fgColor rgb="FFE2EFDA"/>
        </patternFill>
      </fill>
    </dxf>
    <dxf>
      <fill>
        <patternFill patternType="solid">
          <fgColor rgb="FFE2EFDA"/>
        </patternFill>
      </fill>
    </dxf>
    <dxf>
      <fill>
        <patternFill patternType="solid">
          <fgColor rgb="FFE2EFDA"/>
        </patternFill>
      </fill>
    </dxf>
    <dxf>
      <fill>
        <patternFill patternType="solid">
          <fgColor rgb="FFE2EFDA"/>
        </patternFill>
      </fill>
    </dxf>
    <dxf>
      <fill>
        <patternFill patternType="solid">
          <fgColor rgb="FFE2EFDA"/>
        </patternFill>
      </fill>
    </dxf>
    <dxf>
      <fill>
        <patternFill patternType="solid">
          <fgColor rgb="FFF8CBAD"/>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rPr lang="en-US"/>
              <a:t>Top 8 topics by Priority score</a:t>
            </a:r>
          </a:p>
        </c:rich>
      </c:tx>
      <c:overlay val="1"/>
    </c:title>
    <c:autoTitleDeleted val="0"/>
    <c:plotArea>
      <c:layout/>
      <c:barChart>
        <c:barDir val="col"/>
        <c:grouping val="clustered"/>
        <c:varyColors val="1"/>
        <c:ser>
          <c:idx val="0"/>
          <c:order val="0"/>
          <c:spPr>
            <a:ln>
              <a:prstDash val="solid"/>
            </a:ln>
          </c:spPr>
          <c:invertIfNegative val="1"/>
          <c:dLbls>
            <c:spPr>
              <a:noFill/>
              <a:ln>
                <a:noFill/>
              </a:ln>
              <a:effectLst/>
            </c:spPr>
            <c:showLegendKey val="1"/>
            <c:showVal val="1"/>
            <c:showCatName val="1"/>
            <c:showSerName val="1"/>
            <c:showPercent val="1"/>
            <c:showBubbleSize val="1"/>
            <c:showLeaderLines val="0"/>
            <c:extLst>
              <c:ext xmlns:c15="http://schemas.microsoft.com/office/drawing/2012/chart" uri="{CE6537A1-D6FC-4f65-9D91-7224C49458BB}">
                <c15:showLeaderLines val="0"/>
              </c:ext>
            </c:extLst>
          </c:dLbls>
          <c:cat>
            <c:multiLvlStrRef>
              <c:f>Dashboard!$B$11:$B$18</c:f>
            </c:multiLvlStrRef>
          </c:cat>
          <c:val>
            <c:numRef>
              <c:f>Dashboard!$F$11:$F$18</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13B2-4777-9D06-6A9282791243}"/>
            </c:ext>
          </c:extLst>
        </c:ser>
        <c:dLbls>
          <c:showLegendKey val="1"/>
          <c:showVal val="1"/>
          <c:showCatName val="1"/>
          <c:showSerName val="1"/>
          <c:showPercent val="1"/>
          <c:showBubbleSize val="1"/>
        </c:dLbls>
        <c:gapWidth val="150"/>
        <c:axId val="10"/>
        <c:axId val="100"/>
      </c:barChart>
      <c:catAx>
        <c:axId val="10"/>
        <c:scaling>
          <c:orientation val="minMax"/>
        </c:scaling>
        <c:delete val="1"/>
        <c:axPos val="b"/>
        <c:title>
          <c:tx>
            <c:rich>
              <a:bodyPr/>
              <a:lstStyle/>
              <a:p>
                <a:pPr>
                  <a:defRPr/>
                </a:pPr>
                <a:r>
                  <a:rPr lang="en-US"/>
                  <a:t>Topic (rank order)</a:t>
                </a:r>
              </a:p>
            </c:rich>
          </c:tx>
          <c:overlay val="1"/>
        </c:title>
        <c:majorTickMark val="none"/>
        <c:minorTickMark val="none"/>
        <c:tickLblPos val="nextTo"/>
        <c:crossAx val="100"/>
        <c:crosses val="autoZero"/>
        <c:auto val="1"/>
        <c:lblAlgn val="ctr"/>
        <c:lblOffset val="100"/>
        <c:noMultiLvlLbl val="1"/>
      </c:catAx>
      <c:valAx>
        <c:axId val="100"/>
        <c:scaling>
          <c:orientation val="minMax"/>
        </c:scaling>
        <c:delete val="1"/>
        <c:axPos val="l"/>
        <c:majorGridlines/>
        <c:title>
          <c:tx>
            <c:rich>
              <a:bodyPr/>
              <a:lstStyle/>
              <a:p>
                <a:pPr>
                  <a:defRPr/>
                </a:pPr>
                <a:r>
                  <a:rPr lang="en-US"/>
                  <a:t>Priority score (0–100)</a:t>
                </a:r>
              </a:p>
            </c:rich>
          </c:tx>
          <c:overlay val="1"/>
        </c:title>
        <c:numFmt formatCode="0.0" sourceLinked="1"/>
        <c:majorTickMark val="none"/>
        <c:minorTickMark val="none"/>
        <c:tickLblPos val="nextTo"/>
        <c:crossAx val="10"/>
        <c:crosses val="autoZero"/>
        <c:crossBetween val="between"/>
      </c:valAx>
    </c:plotArea>
    <c:plotVisOnly val="1"/>
    <c:dispBlanksAs val="gap"/>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rPr lang="en-US"/>
              <a:t>Classification</a:t>
            </a:r>
          </a:p>
        </c:rich>
      </c:tx>
      <c:overlay val="1"/>
    </c:title>
    <c:autoTitleDeleted val="0"/>
    <c:plotArea>
      <c:layout/>
      <c:doughnutChart>
        <c:varyColors val="1"/>
        <c:ser>
          <c:idx val="0"/>
          <c:order val="0"/>
          <c:tx>
            <c:strRef>
              <c:f>Dashboard!$B$21</c:f>
              <c:strCache>
                <c:ptCount val="1"/>
                <c:pt idx="0">
                  <c:v>Count</c:v>
                </c:pt>
              </c:strCache>
            </c:strRef>
          </c:tx>
          <c:spPr>
            <a:ln>
              <a:prstDash val="solid"/>
            </a:ln>
          </c:spPr>
          <c:cat>
            <c:strRef>
              <c:f>Dashboard!$A$22:$A$25</c:f>
              <c:strCache>
                <c:ptCount val="4"/>
                <c:pt idx="0">
                  <c:v>BOTH</c:v>
                </c:pt>
                <c:pt idx="1">
                  <c:v>IMPACT‑ONLY</c:v>
                </c:pt>
                <c:pt idx="2">
                  <c:v>FINANCIAL‑ONLY</c:v>
                </c:pt>
                <c:pt idx="3">
                  <c:v>NEITHER</c:v>
                </c:pt>
              </c:strCache>
            </c:strRef>
          </c:cat>
          <c:val>
            <c:numRef>
              <c:f>Dashboard!$B$22:$B$25</c:f>
              <c:numCache>
                <c:formatCode>General</c:formatCode>
                <c:ptCount val="4"/>
                <c:pt idx="0">
                  <c:v>3</c:v>
                </c:pt>
                <c:pt idx="1">
                  <c:v>2</c:v>
                </c:pt>
                <c:pt idx="2">
                  <c:v>1</c:v>
                </c:pt>
                <c:pt idx="3">
                  <c:v>6</c:v>
                </c:pt>
              </c:numCache>
            </c:numRef>
          </c:val>
          <c:extLst>
            <c:ext xmlns:c16="http://schemas.microsoft.com/office/drawing/2014/chart" uri="{C3380CC4-5D6E-409C-BE32-E72D297353CC}">
              <c16:uniqueId val="{00000000-06B0-47FE-8E0E-9C9BBCFCD60F}"/>
            </c:ext>
          </c:extLst>
        </c:ser>
        <c:dLbls>
          <c:showLegendKey val="0"/>
          <c:showVal val="0"/>
          <c:showCatName val="0"/>
          <c:showSerName val="0"/>
          <c:showPercent val="0"/>
          <c:showBubbleSize val="0"/>
          <c:showLeaderLines val="1"/>
        </c:dLbls>
        <c:firstSliceAng val="0"/>
        <c:holeSize val="10"/>
      </c:doughnutChart>
    </c:plotArea>
    <c:legend>
      <c:legendPos val="r"/>
      <c:overlay val="1"/>
    </c:legend>
    <c:plotVisOnly val="1"/>
    <c:dispBlanksAs val="gap"/>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rPr lang="en-US"/>
              <a:t>Double Materiality Matrix</a:t>
            </a:r>
          </a:p>
        </c:rich>
      </c:tx>
      <c:overlay val="1"/>
    </c:title>
    <c:autoTitleDeleted val="0"/>
    <c:plotArea>
      <c:layout/>
      <c:scatterChart>
        <c:scatterStyle val="lineMarker"/>
        <c:varyColors val="1"/>
        <c:ser>
          <c:idx val="0"/>
          <c:order val="0"/>
          <c:tx>
            <c:v>Topics</c:v>
          </c:tx>
          <c:spPr>
            <a:ln>
              <a:prstDash val="solid"/>
            </a:ln>
          </c:spPr>
          <c:marker>
            <c:symbol val="none"/>
          </c:marker>
          <c:xVal>
            <c:numRef>
              <c:f>'Double Materiality'!$F$5:$F$16</c:f>
              <c:numCache>
                <c:formatCode>0.0</c:formatCode>
                <c:ptCount val="12"/>
                <c:pt idx="0">
                  <c:v>76.8</c:v>
                </c:pt>
                <c:pt idx="1">
                  <c:v>64</c:v>
                </c:pt>
                <c:pt idx="2">
                  <c:v>28.8</c:v>
                </c:pt>
                <c:pt idx="3">
                  <c:v>11.5</c:v>
                </c:pt>
                <c:pt idx="4">
                  <c:v>19.2</c:v>
                </c:pt>
                <c:pt idx="5">
                  <c:v>48</c:v>
                </c:pt>
                <c:pt idx="6">
                  <c:v>12.8</c:v>
                </c:pt>
                <c:pt idx="7">
                  <c:v>46.1</c:v>
                </c:pt>
                <c:pt idx="8">
                  <c:v>96</c:v>
                </c:pt>
                <c:pt idx="9">
                  <c:v>46.1</c:v>
                </c:pt>
                <c:pt idx="10">
                  <c:v>60</c:v>
                </c:pt>
                <c:pt idx="11">
                  <c:v>11.5</c:v>
                </c:pt>
              </c:numCache>
            </c:numRef>
          </c:xVal>
          <c:yVal>
            <c:numRef>
              <c:f>'Double Materiality'!$E$5:$E$16</c:f>
              <c:numCache>
                <c:formatCode>0.0</c:formatCode>
                <c:ptCount val="12"/>
                <c:pt idx="0">
                  <c:v>82.1</c:v>
                </c:pt>
                <c:pt idx="1">
                  <c:v>58.7</c:v>
                </c:pt>
                <c:pt idx="2">
                  <c:v>44</c:v>
                </c:pt>
                <c:pt idx="3">
                  <c:v>32.4</c:v>
                </c:pt>
                <c:pt idx="4">
                  <c:v>28.8</c:v>
                </c:pt>
                <c:pt idx="5">
                  <c:v>89.6</c:v>
                </c:pt>
                <c:pt idx="6">
                  <c:v>32</c:v>
                </c:pt>
                <c:pt idx="7">
                  <c:v>67.2</c:v>
                </c:pt>
                <c:pt idx="8">
                  <c:v>64.5</c:v>
                </c:pt>
                <c:pt idx="9">
                  <c:v>48.4</c:v>
                </c:pt>
                <c:pt idx="10">
                  <c:v>48</c:v>
                </c:pt>
                <c:pt idx="11">
                  <c:v>29.3</c:v>
                </c:pt>
              </c:numCache>
            </c:numRef>
          </c:yVal>
          <c:smooth val="1"/>
          <c:extLst>
            <c:ext xmlns:c16="http://schemas.microsoft.com/office/drawing/2014/chart" uri="{C3380CC4-5D6E-409C-BE32-E72D297353CC}">
              <c16:uniqueId val="{00000000-959A-4253-A099-69A68307918D}"/>
            </c:ext>
          </c:extLst>
        </c:ser>
        <c:ser>
          <c:idx val="1"/>
          <c:order val="1"/>
          <c:tx>
            <c:v>Financial threshold</c:v>
          </c:tx>
          <c:spPr>
            <a:ln>
              <a:prstDash val="solid"/>
            </a:ln>
          </c:spPr>
          <c:marker>
            <c:symbol val="none"/>
          </c:marker>
          <c:xVal>
            <c:numRef>
              <c:f>'Double Materiality'!$Q$5:$Q$6</c:f>
            </c:numRef>
          </c:xVal>
          <c:yVal>
            <c:numRef>
              <c:f>'Double Materiality'!$R$5:$R$6</c:f>
            </c:numRef>
          </c:yVal>
          <c:smooth val="1"/>
          <c:extLst>
            <c:ext xmlns:c16="http://schemas.microsoft.com/office/drawing/2014/chart" uri="{C3380CC4-5D6E-409C-BE32-E72D297353CC}">
              <c16:uniqueId val="{00000001-959A-4253-A099-69A68307918D}"/>
            </c:ext>
          </c:extLst>
        </c:ser>
        <c:ser>
          <c:idx val="2"/>
          <c:order val="2"/>
          <c:tx>
            <c:v>Impact threshold</c:v>
          </c:tx>
          <c:spPr>
            <a:ln>
              <a:prstDash val="solid"/>
            </a:ln>
          </c:spPr>
          <c:marker>
            <c:symbol val="none"/>
          </c:marker>
          <c:xVal>
            <c:numRef>
              <c:f>'Double Materiality'!$S$5:$S$6</c:f>
            </c:numRef>
          </c:xVal>
          <c:yVal>
            <c:numRef>
              <c:f>'Double Materiality'!$T$5:$T$6</c:f>
            </c:numRef>
          </c:yVal>
          <c:smooth val="1"/>
          <c:extLst>
            <c:ext xmlns:c16="http://schemas.microsoft.com/office/drawing/2014/chart" uri="{C3380CC4-5D6E-409C-BE32-E72D297353CC}">
              <c16:uniqueId val="{00000002-959A-4253-A099-69A68307918D}"/>
            </c:ext>
          </c:extLst>
        </c:ser>
        <c:dLbls>
          <c:showLegendKey val="0"/>
          <c:showVal val="0"/>
          <c:showCatName val="0"/>
          <c:showSerName val="0"/>
          <c:showPercent val="0"/>
          <c:showBubbleSize val="0"/>
        </c:dLbls>
        <c:axId val="10"/>
        <c:axId val="20"/>
      </c:scatterChart>
      <c:valAx>
        <c:axId val="10"/>
        <c:scaling>
          <c:orientation val="minMax"/>
          <c:max val="100"/>
          <c:min val="0"/>
        </c:scaling>
        <c:delete val="1"/>
        <c:axPos val="b"/>
        <c:majorGridlines/>
        <c:title>
          <c:tx>
            <c:rich>
              <a:bodyPr/>
              <a:lstStyle/>
              <a:p>
                <a:pPr>
                  <a:defRPr/>
                </a:pPr>
                <a:r>
                  <a:rPr lang="en-US"/>
                  <a:t>Financial materiality score (0–100)</a:t>
                </a:r>
              </a:p>
            </c:rich>
          </c:tx>
          <c:overlay val="1"/>
        </c:title>
        <c:numFmt formatCode="0.0" sourceLinked="1"/>
        <c:majorTickMark val="none"/>
        <c:minorTickMark val="none"/>
        <c:tickLblPos val="nextTo"/>
        <c:crossAx val="20"/>
        <c:crosses val="autoZero"/>
        <c:crossBetween val="midCat"/>
      </c:valAx>
      <c:valAx>
        <c:axId val="20"/>
        <c:scaling>
          <c:orientation val="minMax"/>
          <c:max val="100"/>
          <c:min val="0"/>
        </c:scaling>
        <c:delete val="1"/>
        <c:axPos val="l"/>
        <c:majorGridlines/>
        <c:title>
          <c:tx>
            <c:rich>
              <a:bodyPr/>
              <a:lstStyle/>
              <a:p>
                <a:pPr>
                  <a:defRPr/>
                </a:pPr>
                <a:r>
                  <a:rPr lang="en-US"/>
                  <a:t>Impact materiality score (0–100)</a:t>
                </a:r>
              </a:p>
            </c:rich>
          </c:tx>
          <c:overlay val="1"/>
        </c:title>
        <c:numFmt formatCode="0.0" sourceLinked="1"/>
        <c:majorTickMark val="none"/>
        <c:minorTickMark val="none"/>
        <c:tickLblPos val="nextTo"/>
        <c:crossAx val="10"/>
        <c:crosses val="autoZero"/>
        <c:crossBetween val="midCat"/>
      </c:valAx>
    </c:plotArea>
    <c:legend>
      <c:legendPos val="r"/>
      <c:overlay val="0"/>
    </c:legend>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8</xdr:col>
      <xdr:colOff>1258454</xdr:colOff>
      <xdr:row>9</xdr:row>
      <xdr:rowOff>0</xdr:rowOff>
    </xdr:from>
    <xdr:ext cx="6482773" cy="3711864"/>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4</xdr:col>
      <xdr:colOff>0</xdr:colOff>
      <xdr:row>19</xdr:row>
      <xdr:rowOff>0</xdr:rowOff>
    </xdr:from>
    <xdr:ext cx="5400000" cy="2700000"/>
    <xdr:graphicFrame macro="">
      <xdr:nvGraphicFramePr>
        <xdr:cNvPr id="3" name="Chart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9</xdr:col>
      <xdr:colOff>0</xdr:colOff>
      <xdr:row>25</xdr:row>
      <xdr:rowOff>0</xdr:rowOff>
    </xdr:from>
    <xdr:ext cx="5400000" cy="2700000"/>
    <xdr:graphicFrame macro="">
      <xdr:nvGraphicFramePr>
        <xdr:cNvPr id="4" name="Chart 3">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Impact" displayName="tblImpact" ref="A4:N16">
  <autoFilter ref="A4:N16" xr:uid="{00000000-0009-0000-0100-000001000000}"/>
  <tableColumns count="14">
    <tableColumn id="1" xr3:uid="{00000000-0010-0000-0000-000001000000}" name="ID"/>
    <tableColumn id="2" xr3:uid="{00000000-0010-0000-0000-000002000000}" name="Topic"/>
    <tableColumn id="3" xr3:uid="{00000000-0010-0000-0000-000003000000}" name="E/S/G"/>
    <tableColumn id="4" xr3:uid="{00000000-0010-0000-0000-000004000000}" name="ESRS"/>
    <tableColumn id="5" xr3:uid="{00000000-0010-0000-0000-000005000000}" name="Value-chain boundary"/>
    <tableColumn id="6" xr3:uid="{00000000-0010-0000-0000-000006000000}" name="Scale (1-5)"/>
    <tableColumn id="7" xr3:uid="{00000000-0010-0000-0000-000007000000}" name="Scope (1-5)"/>
    <tableColumn id="8" xr3:uid="{00000000-0010-0000-0000-000008000000}" name="Irremediability (1-5)"/>
    <tableColumn id="9" xr3:uid="{00000000-0010-0000-0000-000009000000}" name="Likelihood (1-5)"/>
    <tableColumn id="10" xr3:uid="{00000000-0010-0000-0000-00000A000000}" name="Stakeholder weight (0.8-1.2)"/>
    <tableColumn id="11" xr3:uid="{00000000-0010-0000-0000-00000B000000}" name="Impact score (0-100)"/>
    <tableColumn id="12" xr3:uid="{00000000-0010-0000-0000-00000C000000}" name="Material?"/>
    <tableColumn id="13" xr3:uid="{00000000-0010-0000-0000-00000D000000}" name="Notes"/>
    <tableColumn id="14" xr3:uid="{00000000-0010-0000-0000-00000E000000}" name="Evidence URL"/>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blFinancial" displayName="tblFinancial" ref="A4:O16">
  <autoFilter ref="A4:O16" xr:uid="{00000000-0009-0000-0100-000002000000}"/>
  <tableColumns count="15">
    <tableColumn id="1" xr3:uid="{00000000-0010-0000-0100-000001000000}" name="ID"/>
    <tableColumn id="2" xr3:uid="{00000000-0010-0000-0100-000002000000}" name="Topic"/>
    <tableColumn id="3" xr3:uid="{00000000-0010-0000-0100-000003000000}" name="E/S/G"/>
    <tableColumn id="4" xr3:uid="{00000000-0010-0000-0100-000004000000}" name="ESRS"/>
    <tableColumn id="5" xr3:uid="{00000000-0010-0000-0100-000005000000}" name="Primary financial driver"/>
    <tableColumn id="6" xr3:uid="{00000000-0010-0000-0100-000006000000}" name="Magnitude (1-5)"/>
    <tableColumn id="7" xr3:uid="{00000000-0010-0000-0100-000007000000}" name="Likelihood (1-5)"/>
    <tableColumn id="8" xr3:uid="{00000000-0010-0000-0100-000008000000}" name="Time horizon"/>
    <tableColumn id="9" xr3:uid="{00000000-0010-0000-0100-000009000000}" name="Horizon factor"/>
    <tableColumn id="10" xr3:uid="{00000000-0010-0000-0100-00000A000000}" name="Velocity (Slow/Moderate/Fast)"/>
    <tableColumn id="11" xr3:uid="{00000000-0010-0000-0100-00000B000000}" name="Velocity factor"/>
    <tableColumn id="12" xr3:uid="{00000000-0010-0000-0100-00000C000000}" name="Financial score (0-100)"/>
    <tableColumn id="13" xr3:uid="{00000000-0010-0000-0100-00000D000000}" name="Material?"/>
    <tableColumn id="14" xr3:uid="{00000000-0010-0000-0100-00000E000000}" name="Risk/Opportunity"/>
    <tableColumn id="15" xr3:uid="{00000000-0010-0000-0100-00000F000000}" name="Notes"/>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blDouble" displayName="tblDouble" ref="A4:O16">
  <autoFilter ref="A4:O16" xr:uid="{00000000-0009-0000-0100-000003000000}"/>
  <tableColumns count="15">
    <tableColumn id="1" xr3:uid="{00000000-0010-0000-0200-000001000000}" name="ID"/>
    <tableColumn id="2" xr3:uid="{00000000-0010-0000-0200-000002000000}" name="Topic"/>
    <tableColumn id="3" xr3:uid="{00000000-0010-0000-0200-000003000000}" name="E/S/G"/>
    <tableColumn id="4" xr3:uid="{00000000-0010-0000-0200-000004000000}" name="ESRS"/>
    <tableColumn id="5" xr3:uid="{00000000-0010-0000-0200-000005000000}" name="Impact score"/>
    <tableColumn id="6" xr3:uid="{00000000-0010-0000-0200-000006000000}" name="Financial score"/>
    <tableColumn id="7" xr3:uid="{00000000-0010-0000-0200-000007000000}" name="Priority score"/>
    <tableColumn id="9" xr3:uid="{00000000-0010-0000-0200-000009000000}" name="Impact material?"/>
    <tableColumn id="10" xr3:uid="{00000000-0010-0000-0200-00000A000000}" name="Financial material?"/>
    <tableColumn id="11" xr3:uid="{00000000-0010-0000-0200-00000B000000}" name="Double material?"/>
    <tableColumn id="12" xr3:uid="{00000000-0010-0000-0200-00000C000000}" name="Classification"/>
    <tableColumn id="13" xr3:uid="{00000000-0010-0000-0200-00000D000000}" name="Reporting focus (guidance)"/>
    <tableColumn id="14" xr3:uid="{00000000-0010-0000-0200-00000E000000}" name="Suggested disclosure focus"/>
    <tableColumn id="15" xr3:uid="{00000000-0010-0000-0200-00000F000000}" name="Owner"/>
    <tableColumn id="16" xr3:uid="{00000000-0010-0000-0200-000010000000}" name="Due date"/>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showGridLines="0" zoomScale="115" workbookViewId="0">
      <pane ySplit="1" topLeftCell="A10" activePane="bottomLeft" state="frozen"/>
      <selection pane="bottomLeft" sqref="A1:J1"/>
    </sheetView>
  </sheetViews>
  <sheetFormatPr defaultRowHeight="14.5" x14ac:dyDescent="0.35"/>
  <cols>
    <col min="1" max="1" width="34" customWidth="1"/>
    <col min="2" max="10" width="18" customWidth="1"/>
  </cols>
  <sheetData>
    <row r="1" spans="1:10" ht="32" customHeight="1" x14ac:dyDescent="0.35">
      <c r="A1" s="16" t="s">
        <v>201</v>
      </c>
      <c r="B1" s="17"/>
      <c r="C1" s="17"/>
      <c r="D1" s="17"/>
      <c r="E1" s="17"/>
      <c r="F1" s="17"/>
      <c r="G1" s="17"/>
      <c r="H1" s="17"/>
      <c r="I1" s="17"/>
      <c r="J1" s="17"/>
    </row>
    <row r="2" spans="1:10" x14ac:dyDescent="0.35">
      <c r="A2" s="18" t="s">
        <v>0</v>
      </c>
      <c r="B2" s="19"/>
      <c r="C2" s="19"/>
      <c r="D2" s="19"/>
      <c r="E2" s="19"/>
      <c r="F2" s="19"/>
      <c r="G2" s="19"/>
      <c r="H2" s="19"/>
      <c r="I2" s="19"/>
      <c r="J2" s="20"/>
    </row>
    <row r="3" spans="1:10" ht="90" customHeight="1" x14ac:dyDescent="0.35">
      <c r="A3" s="21" t="s">
        <v>1</v>
      </c>
      <c r="B3" s="22"/>
      <c r="C3" s="22"/>
      <c r="D3" s="22"/>
      <c r="E3" s="22"/>
      <c r="F3" s="22"/>
      <c r="G3" s="22"/>
      <c r="H3" s="22"/>
      <c r="I3" s="22"/>
      <c r="J3" s="23"/>
    </row>
    <row r="4" spans="1:10" x14ac:dyDescent="0.35">
      <c r="A4" s="24"/>
      <c r="B4" s="17"/>
      <c r="C4" s="17"/>
      <c r="D4" s="17"/>
      <c r="E4" s="17"/>
      <c r="F4" s="17"/>
      <c r="G4" s="17"/>
      <c r="H4" s="17"/>
      <c r="I4" s="17"/>
      <c r="J4" s="25"/>
    </row>
    <row r="5" spans="1:10" x14ac:dyDescent="0.35">
      <c r="A5" s="26"/>
      <c r="B5" s="27"/>
      <c r="C5" s="27"/>
      <c r="D5" s="27"/>
      <c r="E5" s="27"/>
      <c r="F5" s="27"/>
      <c r="G5" s="27"/>
      <c r="H5" s="27"/>
      <c r="I5" s="27"/>
      <c r="J5" s="28"/>
    </row>
    <row r="6" spans="1:10" x14ac:dyDescent="0.35">
      <c r="A6" s="18" t="s">
        <v>2</v>
      </c>
      <c r="B6" s="19"/>
      <c r="C6" s="19"/>
      <c r="D6" s="19"/>
      <c r="E6" s="19"/>
      <c r="F6" s="19"/>
      <c r="G6" s="19"/>
      <c r="H6" s="19"/>
      <c r="I6" s="19"/>
      <c r="J6" s="20"/>
    </row>
    <row r="7" spans="1:10" ht="85" customHeight="1" x14ac:dyDescent="0.35">
      <c r="A7" s="21" t="s">
        <v>3</v>
      </c>
      <c r="B7" s="22"/>
      <c r="C7" s="22"/>
      <c r="D7" s="22"/>
      <c r="E7" s="22"/>
      <c r="F7" s="22"/>
      <c r="G7" s="22"/>
      <c r="H7" s="22"/>
      <c r="I7" s="22"/>
      <c r="J7" s="23"/>
    </row>
    <row r="8" spans="1:10" x14ac:dyDescent="0.35">
      <c r="A8" s="24"/>
      <c r="B8" s="17"/>
      <c r="C8" s="17"/>
      <c r="D8" s="17"/>
      <c r="E8" s="17"/>
      <c r="F8" s="17"/>
      <c r="G8" s="17"/>
      <c r="H8" s="17"/>
      <c r="I8" s="17"/>
      <c r="J8" s="25"/>
    </row>
    <row r="9" spans="1:10" x14ac:dyDescent="0.35">
      <c r="A9" s="24"/>
      <c r="B9" s="17"/>
      <c r="C9" s="17"/>
      <c r="D9" s="17"/>
      <c r="E9" s="17"/>
      <c r="F9" s="17"/>
      <c r="G9" s="17"/>
      <c r="H9" s="17"/>
      <c r="I9" s="17"/>
      <c r="J9" s="25"/>
    </row>
    <row r="10" spans="1:10" x14ac:dyDescent="0.35">
      <c r="A10" s="26"/>
      <c r="B10" s="27"/>
      <c r="C10" s="27"/>
      <c r="D10" s="27"/>
      <c r="E10" s="27"/>
      <c r="F10" s="27"/>
      <c r="G10" s="27"/>
      <c r="H10" s="27"/>
      <c r="I10" s="27"/>
      <c r="J10" s="28"/>
    </row>
    <row r="11" spans="1:10" x14ac:dyDescent="0.35">
      <c r="A11" s="18" t="s">
        <v>4</v>
      </c>
      <c r="B11" s="19"/>
      <c r="C11" s="19"/>
      <c r="D11" s="19"/>
      <c r="E11" s="19"/>
      <c r="F11" s="19"/>
      <c r="G11" s="19"/>
      <c r="H11" s="19"/>
      <c r="I11" s="19"/>
      <c r="J11" s="20"/>
    </row>
    <row r="12" spans="1:10" ht="115" customHeight="1" x14ac:dyDescent="0.35">
      <c r="A12" s="21" t="s">
        <v>5</v>
      </c>
      <c r="B12" s="22"/>
      <c r="C12" s="22"/>
      <c r="D12" s="22"/>
      <c r="E12" s="22"/>
      <c r="F12" s="22"/>
      <c r="G12" s="22"/>
      <c r="H12" s="22"/>
      <c r="I12" s="22"/>
      <c r="J12" s="23"/>
    </row>
    <row r="13" spans="1:10" x14ac:dyDescent="0.35">
      <c r="A13" s="24"/>
      <c r="B13" s="17"/>
      <c r="C13" s="17"/>
      <c r="D13" s="17"/>
      <c r="E13" s="17"/>
      <c r="F13" s="17"/>
      <c r="G13" s="17"/>
      <c r="H13" s="17"/>
      <c r="I13" s="17"/>
      <c r="J13" s="25"/>
    </row>
    <row r="14" spans="1:10" x14ac:dyDescent="0.35">
      <c r="A14" s="24"/>
      <c r="B14" s="17"/>
      <c r="C14" s="17"/>
      <c r="D14" s="17"/>
      <c r="E14" s="17"/>
      <c r="F14" s="17"/>
      <c r="G14" s="17"/>
      <c r="H14" s="17"/>
      <c r="I14" s="17"/>
      <c r="J14" s="25"/>
    </row>
    <row r="15" spans="1:10" x14ac:dyDescent="0.35">
      <c r="A15" s="24"/>
      <c r="B15" s="17"/>
      <c r="C15" s="17"/>
      <c r="D15" s="17"/>
      <c r="E15" s="17"/>
      <c r="F15" s="17"/>
      <c r="G15" s="17"/>
      <c r="H15" s="17"/>
      <c r="I15" s="17"/>
      <c r="J15" s="25"/>
    </row>
    <row r="16" spans="1:10" x14ac:dyDescent="0.35">
      <c r="A16" s="24"/>
      <c r="B16" s="17"/>
      <c r="C16" s="17"/>
      <c r="D16" s="17"/>
      <c r="E16" s="17"/>
      <c r="F16" s="17"/>
      <c r="G16" s="17"/>
      <c r="H16" s="17"/>
      <c r="I16" s="17"/>
      <c r="J16" s="25"/>
    </row>
    <row r="17" spans="1:10" x14ac:dyDescent="0.35">
      <c r="A17" s="26"/>
      <c r="B17" s="27"/>
      <c r="C17" s="27"/>
      <c r="D17" s="27"/>
      <c r="E17" s="27"/>
      <c r="F17" s="27"/>
      <c r="G17" s="27"/>
      <c r="H17" s="27"/>
      <c r="I17" s="27"/>
      <c r="J17" s="28"/>
    </row>
    <row r="18" spans="1:10" x14ac:dyDescent="0.35">
      <c r="A18" s="18" t="s">
        <v>6</v>
      </c>
      <c r="B18" s="19"/>
      <c r="C18" s="19"/>
      <c r="D18" s="19"/>
      <c r="E18" s="19"/>
      <c r="F18" s="19"/>
      <c r="G18" s="19"/>
      <c r="H18" s="19"/>
      <c r="I18" s="19"/>
      <c r="J18" s="20"/>
    </row>
    <row r="19" spans="1:10" x14ac:dyDescent="0.35">
      <c r="A19" s="21" t="s">
        <v>7</v>
      </c>
      <c r="B19" s="22"/>
      <c r="C19" s="22"/>
      <c r="D19" s="22"/>
      <c r="E19" s="22"/>
      <c r="F19" s="22"/>
      <c r="G19" s="22"/>
      <c r="H19" s="22"/>
      <c r="I19" s="22"/>
      <c r="J19" s="23"/>
    </row>
    <row r="20" spans="1:10" x14ac:dyDescent="0.35">
      <c r="A20" s="24"/>
      <c r="B20" s="17"/>
      <c r="C20" s="17"/>
      <c r="D20" s="17"/>
      <c r="E20" s="17"/>
      <c r="F20" s="17"/>
      <c r="G20" s="17"/>
      <c r="H20" s="17"/>
      <c r="I20" s="17"/>
      <c r="J20" s="25"/>
    </row>
    <row r="21" spans="1:10" x14ac:dyDescent="0.35">
      <c r="A21" s="26"/>
      <c r="B21" s="27"/>
      <c r="C21" s="27"/>
      <c r="D21" s="27"/>
      <c r="E21" s="27"/>
      <c r="F21" s="27"/>
      <c r="G21" s="27"/>
      <c r="H21" s="27"/>
      <c r="I21" s="27"/>
      <c r="J21" s="28"/>
    </row>
    <row r="22" spans="1:10" x14ac:dyDescent="0.35">
      <c r="A22" s="18" t="s">
        <v>8</v>
      </c>
      <c r="B22" s="19"/>
      <c r="C22" s="19"/>
      <c r="D22" s="19"/>
      <c r="E22" s="19"/>
      <c r="F22" s="19"/>
      <c r="G22" s="19"/>
      <c r="H22" s="19"/>
      <c r="I22" s="19"/>
      <c r="J22" s="20"/>
    </row>
    <row r="23" spans="1:10" x14ac:dyDescent="0.35">
      <c r="A23" s="21" t="s">
        <v>9</v>
      </c>
      <c r="B23" s="22"/>
      <c r="C23" s="22"/>
      <c r="D23" s="22"/>
      <c r="E23" s="22"/>
      <c r="F23" s="22"/>
      <c r="G23" s="22"/>
      <c r="H23" s="22"/>
      <c r="I23" s="22"/>
      <c r="J23" s="23"/>
    </row>
    <row r="24" spans="1:10" x14ac:dyDescent="0.35">
      <c r="A24" s="24"/>
      <c r="B24" s="17"/>
      <c r="C24" s="17"/>
      <c r="D24" s="17"/>
      <c r="E24" s="17"/>
      <c r="F24" s="17"/>
      <c r="G24" s="17"/>
      <c r="H24" s="17"/>
      <c r="I24" s="17"/>
      <c r="J24" s="25"/>
    </row>
    <row r="25" spans="1:10" x14ac:dyDescent="0.35">
      <c r="A25" s="24"/>
      <c r="B25" s="17"/>
      <c r="C25" s="17"/>
      <c r="D25" s="17"/>
      <c r="E25" s="17"/>
      <c r="F25" s="17"/>
      <c r="G25" s="17"/>
      <c r="H25" s="17"/>
      <c r="I25" s="17"/>
      <c r="J25" s="25"/>
    </row>
    <row r="26" spans="1:10" x14ac:dyDescent="0.35">
      <c r="A26" s="26"/>
      <c r="B26" s="27"/>
      <c r="C26" s="27"/>
      <c r="D26" s="27"/>
      <c r="E26" s="27"/>
      <c r="F26" s="27"/>
      <c r="G26" s="27"/>
      <c r="H26" s="27"/>
      <c r="I26" s="27"/>
      <c r="J26" s="28"/>
    </row>
  </sheetData>
  <mergeCells count="11">
    <mergeCell ref="A1:J1"/>
    <mergeCell ref="A6:J6"/>
    <mergeCell ref="A22:J22"/>
    <mergeCell ref="A18:J18"/>
    <mergeCell ref="A23:J26"/>
    <mergeCell ref="A12:J17"/>
    <mergeCell ref="A7:J10"/>
    <mergeCell ref="A3:J5"/>
    <mergeCell ref="A19:J21"/>
    <mergeCell ref="A2:J2"/>
    <mergeCell ref="A11:J1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25"/>
  <sheetViews>
    <sheetView showGridLines="0" zoomScale="110" workbookViewId="0">
      <pane ySplit="5" topLeftCell="A7" activePane="bottomLeft" state="frozen"/>
      <selection pane="bottomLeft" activeCell="B21" sqref="B21"/>
    </sheetView>
  </sheetViews>
  <sheetFormatPr defaultRowHeight="14.5" x14ac:dyDescent="0.35"/>
  <cols>
    <col min="1" max="1" width="22" customWidth="1"/>
    <col min="2" max="14" width="18" customWidth="1"/>
  </cols>
  <sheetData>
    <row r="1" spans="1:15" ht="32" customHeight="1" x14ac:dyDescent="0.35">
      <c r="A1" s="16" t="s">
        <v>182</v>
      </c>
      <c r="B1" s="17"/>
      <c r="C1" s="17"/>
      <c r="D1" s="17"/>
      <c r="E1" s="17"/>
      <c r="F1" s="17"/>
      <c r="G1" s="17"/>
      <c r="H1" s="17"/>
      <c r="I1" s="17"/>
      <c r="J1" s="17"/>
      <c r="K1" s="17"/>
      <c r="L1" s="17"/>
      <c r="M1" s="17"/>
      <c r="N1" s="17"/>
    </row>
    <row r="3" spans="1:15" x14ac:dyDescent="0.35">
      <c r="A3" s="3" t="s">
        <v>183</v>
      </c>
      <c r="B3" s="4" t="str">
        <f>'Inputs &amp; Setup'!$B$4</f>
        <v>Acme Industrial Co.</v>
      </c>
      <c r="C3" s="1"/>
      <c r="D3" s="3" t="s">
        <v>14</v>
      </c>
      <c r="E3" s="4">
        <f>'Inputs &amp; Setup'!$B$5</f>
        <v>2025</v>
      </c>
    </row>
    <row r="5" spans="1:15" ht="22" customHeight="1" x14ac:dyDescent="0.35">
      <c r="A5" s="29" t="s">
        <v>184</v>
      </c>
      <c r="B5" s="17"/>
      <c r="C5" s="17"/>
      <c r="D5" s="17"/>
      <c r="E5" s="17"/>
      <c r="F5" s="17"/>
      <c r="G5" s="17"/>
      <c r="H5" s="17"/>
      <c r="I5" s="17"/>
      <c r="J5" s="17"/>
      <c r="K5" s="17"/>
      <c r="L5" s="17"/>
      <c r="M5" s="17"/>
      <c r="N5" s="17"/>
    </row>
    <row r="6" spans="1:15" x14ac:dyDescent="0.35">
      <c r="A6" s="34" t="s">
        <v>185</v>
      </c>
      <c r="B6" s="19"/>
      <c r="C6" s="20"/>
      <c r="D6" s="34" t="s">
        <v>186</v>
      </c>
      <c r="E6" s="19"/>
      <c r="F6" s="20"/>
      <c r="G6" s="34" t="s">
        <v>187</v>
      </c>
      <c r="H6" s="19"/>
      <c r="I6" s="20"/>
      <c r="J6" s="34" t="s">
        <v>188</v>
      </c>
      <c r="K6" s="19"/>
      <c r="L6" s="20"/>
      <c r="M6" s="34" t="s">
        <v>189</v>
      </c>
      <c r="N6" s="19"/>
      <c r="O6" s="20"/>
    </row>
    <row r="7" spans="1:15" x14ac:dyDescent="0.35">
      <c r="A7" s="33">
        <f>COUNTA('Double Materiality'!$A$5:$A$16)</f>
        <v>12</v>
      </c>
      <c r="B7" s="19"/>
      <c r="C7" s="20"/>
      <c r="D7" s="33">
        <f>COUNTIF('Double Materiality'!$K$5:$K$16,"BOTH")</f>
        <v>3</v>
      </c>
      <c r="E7" s="19"/>
      <c r="F7" s="20"/>
      <c r="G7" s="33">
        <f>COUNTIF('Double Materiality'!$K$5:$K$16,"IMPACT‑ONLY")</f>
        <v>2</v>
      </c>
      <c r="H7" s="19"/>
      <c r="I7" s="20"/>
      <c r="J7" s="33">
        <f>COUNTIF('Double Materiality'!$K$5:$K$16,"FINANCIAL‑ONLY")</f>
        <v>1</v>
      </c>
      <c r="K7" s="19"/>
      <c r="L7" s="20"/>
      <c r="M7" s="33" t="e">
        <f>INDEX('Double Materiality'!$B$5:$B$16,MATCH(1,'Double Materiality'!#REF!,0))</f>
        <v>#REF!</v>
      </c>
      <c r="N7" s="19"/>
      <c r="O7" s="20"/>
    </row>
    <row r="9" spans="1:15" ht="22" customHeight="1" x14ac:dyDescent="0.35">
      <c r="A9" s="29" t="s">
        <v>190</v>
      </c>
      <c r="B9" s="17"/>
      <c r="C9" s="17"/>
      <c r="D9" s="17"/>
      <c r="E9" s="17"/>
      <c r="F9" s="17"/>
      <c r="G9" s="17"/>
      <c r="H9" s="17"/>
      <c r="J9" s="29" t="s">
        <v>191</v>
      </c>
      <c r="K9" s="17"/>
      <c r="L9" s="17"/>
      <c r="M9" s="17"/>
      <c r="N9" s="17"/>
    </row>
    <row r="10" spans="1:15" x14ac:dyDescent="0.35">
      <c r="A10" s="7" t="s">
        <v>173</v>
      </c>
      <c r="B10" s="35" t="s">
        <v>79</v>
      </c>
      <c r="C10" s="19"/>
      <c r="D10" s="19"/>
      <c r="E10" s="20"/>
      <c r="F10" s="7" t="s">
        <v>192</v>
      </c>
      <c r="G10" s="7" t="s">
        <v>193</v>
      </c>
      <c r="H10" s="7" t="s">
        <v>194</v>
      </c>
    </row>
    <row r="11" spans="1:15" x14ac:dyDescent="0.35">
      <c r="A11" s="1">
        <v>1</v>
      </c>
      <c r="B11" s="30" t="str">
        <f>IFERROR(INDEX('Double Materiality'!$B$5:$B$16,MATCH(A11,'Double Materiality'!#REF!,0)),"")</f>
        <v/>
      </c>
      <c r="C11" s="19"/>
      <c r="D11" s="19"/>
      <c r="E11" s="20"/>
      <c r="F11" s="14" t="str">
        <f>IF(B11="","",INDEX('Double Materiality'!$G$5:$G$16,MATCH(A11,'Double Materiality'!#REF!,0)))</f>
        <v/>
      </c>
      <c r="G11" s="14" t="str">
        <f>IF(B11="","",INDEX('Double Materiality'!$E$5:$E$16,MATCH(A11,'Double Materiality'!#REF!,0)))</f>
        <v/>
      </c>
      <c r="H11" s="14" t="str">
        <f>IF(B11="","",INDEX('Double Materiality'!$F$5:$F$16,MATCH(A11,'Double Materiality'!#REF!,0)))</f>
        <v/>
      </c>
    </row>
    <row r="12" spans="1:15" x14ac:dyDescent="0.35">
      <c r="A12" s="1">
        <v>2</v>
      </c>
      <c r="B12" s="30" t="str">
        <f>IFERROR(INDEX('Double Materiality'!$B$5:$B$16,MATCH(A12,'Double Materiality'!#REF!,0)),"")</f>
        <v/>
      </c>
      <c r="C12" s="19"/>
      <c r="D12" s="19"/>
      <c r="E12" s="20"/>
      <c r="F12" s="14" t="str">
        <f>IF(B12="","",INDEX('Double Materiality'!$G$5:$G$16,MATCH(A12,'Double Materiality'!#REF!,0)))</f>
        <v/>
      </c>
      <c r="G12" s="14" t="str">
        <f>IF(B12="","",INDEX('Double Materiality'!$E$5:$E$16,MATCH(A12,'Double Materiality'!#REF!,0)))</f>
        <v/>
      </c>
      <c r="H12" s="14" t="str">
        <f>IF(B12="","",INDEX('Double Materiality'!$F$5:$F$16,MATCH(A12,'Double Materiality'!#REF!,0)))</f>
        <v/>
      </c>
    </row>
    <row r="13" spans="1:15" x14ac:dyDescent="0.35">
      <c r="A13" s="1">
        <v>3</v>
      </c>
      <c r="B13" s="30" t="str">
        <f>IFERROR(INDEX('Double Materiality'!$B$5:$B$16,MATCH(A13,'Double Materiality'!#REF!,0)),"")</f>
        <v/>
      </c>
      <c r="C13" s="19"/>
      <c r="D13" s="19"/>
      <c r="E13" s="20"/>
      <c r="F13" s="14" t="str">
        <f>IF(B13="","",INDEX('Double Materiality'!$G$5:$G$16,MATCH(A13,'Double Materiality'!#REF!,0)))</f>
        <v/>
      </c>
      <c r="G13" s="14" t="str">
        <f>IF(B13="","",INDEX('Double Materiality'!$E$5:$E$16,MATCH(A13,'Double Materiality'!#REF!,0)))</f>
        <v/>
      </c>
      <c r="H13" s="14" t="str">
        <f>IF(B13="","",INDEX('Double Materiality'!$F$5:$F$16,MATCH(A13,'Double Materiality'!#REF!,0)))</f>
        <v/>
      </c>
    </row>
    <row r="14" spans="1:15" x14ac:dyDescent="0.35">
      <c r="A14" s="1">
        <v>4</v>
      </c>
      <c r="B14" s="30" t="str">
        <f>IFERROR(INDEX('Double Materiality'!$B$5:$B$16,MATCH(A14,'Double Materiality'!#REF!,0)),"")</f>
        <v/>
      </c>
      <c r="C14" s="19"/>
      <c r="D14" s="19"/>
      <c r="E14" s="20"/>
      <c r="F14" s="14" t="str">
        <f>IF(B14="","",INDEX('Double Materiality'!$G$5:$G$16,MATCH(A14,'Double Materiality'!#REF!,0)))</f>
        <v/>
      </c>
      <c r="G14" s="14" t="str">
        <f>IF(B14="","",INDEX('Double Materiality'!$E$5:$E$16,MATCH(A14,'Double Materiality'!#REF!,0)))</f>
        <v/>
      </c>
      <c r="H14" s="14" t="str">
        <f>IF(B14="","",INDEX('Double Materiality'!$F$5:$F$16,MATCH(A14,'Double Materiality'!#REF!,0)))</f>
        <v/>
      </c>
    </row>
    <row r="15" spans="1:15" x14ac:dyDescent="0.35">
      <c r="A15" s="1">
        <v>5</v>
      </c>
      <c r="B15" s="30" t="str">
        <f>IFERROR(INDEX('Double Materiality'!$B$5:$B$16,MATCH(A15,'Double Materiality'!#REF!,0)),"")</f>
        <v/>
      </c>
      <c r="C15" s="19"/>
      <c r="D15" s="19"/>
      <c r="E15" s="20"/>
      <c r="F15" s="14" t="str">
        <f>IF(B15="","",INDEX('Double Materiality'!$G$5:$G$16,MATCH(A15,'Double Materiality'!#REF!,0)))</f>
        <v/>
      </c>
      <c r="G15" s="14" t="str">
        <f>IF(B15="","",INDEX('Double Materiality'!$E$5:$E$16,MATCH(A15,'Double Materiality'!#REF!,0)))</f>
        <v/>
      </c>
      <c r="H15" s="14" t="str">
        <f>IF(B15="","",INDEX('Double Materiality'!$F$5:$F$16,MATCH(A15,'Double Materiality'!#REF!,0)))</f>
        <v/>
      </c>
    </row>
    <row r="16" spans="1:15" x14ac:dyDescent="0.35">
      <c r="A16" s="1">
        <v>6</v>
      </c>
      <c r="B16" s="30" t="str">
        <f>IFERROR(INDEX('Double Materiality'!$B$5:$B$16,MATCH(A16,'Double Materiality'!#REF!,0)),"")</f>
        <v/>
      </c>
      <c r="C16" s="19"/>
      <c r="D16" s="19"/>
      <c r="E16" s="20"/>
      <c r="F16" s="14" t="str">
        <f>IF(B16="","",INDEX('Double Materiality'!$G$5:$G$16,MATCH(A16,'Double Materiality'!#REF!,0)))</f>
        <v/>
      </c>
      <c r="G16" s="14" t="str">
        <f>IF(B16="","",INDEX('Double Materiality'!$E$5:$E$16,MATCH(A16,'Double Materiality'!#REF!,0)))</f>
        <v/>
      </c>
      <c r="H16" s="14" t="str">
        <f>IF(B16="","",INDEX('Double Materiality'!$F$5:$F$16,MATCH(A16,'Double Materiality'!#REF!,0)))</f>
        <v/>
      </c>
    </row>
    <row r="17" spans="1:8" x14ac:dyDescent="0.35">
      <c r="A17" s="1">
        <v>7</v>
      </c>
      <c r="B17" s="30" t="str">
        <f>IFERROR(INDEX('Double Materiality'!$B$5:$B$16,MATCH(A17,'Double Materiality'!#REF!,0)),"")</f>
        <v/>
      </c>
      <c r="C17" s="19"/>
      <c r="D17" s="19"/>
      <c r="E17" s="20"/>
      <c r="F17" s="14" t="str">
        <f>IF(B17="","",INDEX('Double Materiality'!$G$5:$G$16,MATCH(A17,'Double Materiality'!#REF!,0)))</f>
        <v/>
      </c>
      <c r="G17" s="14" t="str">
        <f>IF(B17="","",INDEX('Double Materiality'!$E$5:$E$16,MATCH(A17,'Double Materiality'!#REF!,0)))</f>
        <v/>
      </c>
      <c r="H17" s="14" t="str">
        <f>IF(B17="","",INDEX('Double Materiality'!$F$5:$F$16,MATCH(A17,'Double Materiality'!#REF!,0)))</f>
        <v/>
      </c>
    </row>
    <row r="18" spans="1:8" x14ac:dyDescent="0.35">
      <c r="A18" s="1">
        <v>8</v>
      </c>
      <c r="B18" s="30" t="str">
        <f>IFERROR(INDEX('Double Materiality'!$B$5:$B$16,MATCH(A18,'Double Materiality'!#REF!,0)),"")</f>
        <v/>
      </c>
      <c r="C18" s="19"/>
      <c r="D18" s="19"/>
      <c r="E18" s="20"/>
      <c r="F18" s="14" t="str">
        <f>IF(B18="","",INDEX('Double Materiality'!$G$5:$G$16,MATCH(A18,'Double Materiality'!#REF!,0)))</f>
        <v/>
      </c>
      <c r="G18" s="14" t="str">
        <f>IF(B18="","",INDEX('Double Materiality'!$E$5:$E$16,MATCH(A18,'Double Materiality'!#REF!,0)))</f>
        <v/>
      </c>
      <c r="H18" s="14" t="str">
        <f>IF(B18="","",INDEX('Double Materiality'!$F$5:$F$16,MATCH(A18,'Double Materiality'!#REF!,0)))</f>
        <v/>
      </c>
    </row>
    <row r="20" spans="1:8" x14ac:dyDescent="0.35">
      <c r="A20" s="29" t="s">
        <v>195</v>
      </c>
      <c r="B20" s="17"/>
      <c r="C20" s="17"/>
      <c r="D20" s="17"/>
    </row>
    <row r="21" spans="1:8" x14ac:dyDescent="0.35">
      <c r="A21" s="7" t="s">
        <v>177</v>
      </c>
      <c r="B21" s="7" t="s">
        <v>196</v>
      </c>
    </row>
    <row r="22" spans="1:8" x14ac:dyDescent="0.35">
      <c r="A22" s="1" t="s">
        <v>197</v>
      </c>
      <c r="B22" s="10">
        <f>COUNTIF('Double Materiality'!$K$5:$K$16,A22)</f>
        <v>3</v>
      </c>
    </row>
    <row r="23" spans="1:8" x14ac:dyDescent="0.35">
      <c r="A23" s="1" t="s">
        <v>198</v>
      </c>
      <c r="B23" s="10">
        <f>COUNTIF('Double Materiality'!$K$5:$K$16,A23)</f>
        <v>2</v>
      </c>
    </row>
    <row r="24" spans="1:8" x14ac:dyDescent="0.35">
      <c r="A24" s="1" t="s">
        <v>199</v>
      </c>
      <c r="B24" s="10">
        <f>COUNTIF('Double Materiality'!$K$5:$K$16,A24)</f>
        <v>1</v>
      </c>
    </row>
    <row r="25" spans="1:8" x14ac:dyDescent="0.35">
      <c r="A25" s="1" t="s">
        <v>200</v>
      </c>
      <c r="B25" s="10">
        <f>COUNTIF('Double Materiality'!$K$5:$K$16,A25)</f>
        <v>6</v>
      </c>
    </row>
  </sheetData>
  <mergeCells count="24">
    <mergeCell ref="B11:E11"/>
    <mergeCell ref="B14:E14"/>
    <mergeCell ref="B17:E17"/>
    <mergeCell ref="B13:E13"/>
    <mergeCell ref="A20:D20"/>
    <mergeCell ref="B15:E15"/>
    <mergeCell ref="B16:E16"/>
    <mergeCell ref="B18:E18"/>
    <mergeCell ref="B12:E12"/>
    <mergeCell ref="M7:O7"/>
    <mergeCell ref="D7:F7"/>
    <mergeCell ref="M6:O6"/>
    <mergeCell ref="B10:E10"/>
    <mergeCell ref="A1:N1"/>
    <mergeCell ref="J7:L7"/>
    <mergeCell ref="J9:N9"/>
    <mergeCell ref="A5:N5"/>
    <mergeCell ref="A6:C6"/>
    <mergeCell ref="D6:F6"/>
    <mergeCell ref="A7:C7"/>
    <mergeCell ref="G7:I7"/>
    <mergeCell ref="A9:H9"/>
    <mergeCell ref="J6:L6"/>
    <mergeCell ref="G6:I6"/>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6"/>
  <sheetViews>
    <sheetView showGridLines="0" zoomScale="110" workbookViewId="0">
      <pane ySplit="3" topLeftCell="A10" activePane="bottomLeft" state="frozen"/>
      <selection pane="bottomLeft" activeCell="E15" sqref="E15"/>
    </sheetView>
  </sheetViews>
  <sheetFormatPr defaultRowHeight="14.5" x14ac:dyDescent="0.35"/>
  <cols>
    <col min="1" max="1" width="32" customWidth="1"/>
    <col min="2" max="2" width="26" customWidth="1"/>
    <col min="3" max="3" width="14" customWidth="1"/>
    <col min="4" max="4" width="22" customWidth="1"/>
    <col min="5" max="5" width="14" customWidth="1"/>
    <col min="6" max="8" width="12" customWidth="1"/>
    <col min="9" max="12" width="18" customWidth="1"/>
  </cols>
  <sheetData>
    <row r="1" spans="1:12" ht="32" customHeight="1" x14ac:dyDescent="0.35">
      <c r="A1" s="16" t="s">
        <v>10</v>
      </c>
      <c r="B1" s="17"/>
      <c r="C1" s="17"/>
      <c r="D1" s="17"/>
      <c r="E1" s="17"/>
      <c r="F1" s="17"/>
      <c r="G1" s="17"/>
      <c r="H1" s="17"/>
      <c r="I1" s="17"/>
      <c r="J1" s="17"/>
      <c r="K1" s="17"/>
      <c r="L1" s="17"/>
    </row>
    <row r="3" spans="1:12" ht="22" customHeight="1" x14ac:dyDescent="0.35">
      <c r="A3" s="29" t="s">
        <v>11</v>
      </c>
      <c r="B3" s="17"/>
      <c r="C3" s="17"/>
      <c r="D3" s="17"/>
      <c r="E3" s="17"/>
      <c r="F3" s="17"/>
      <c r="G3" s="17"/>
      <c r="H3" s="17"/>
      <c r="I3" s="17"/>
      <c r="J3" s="17"/>
      <c r="K3" s="17"/>
      <c r="L3" s="17"/>
    </row>
    <row r="4" spans="1:12" x14ac:dyDescent="0.35">
      <c r="A4" s="3" t="s">
        <v>12</v>
      </c>
      <c r="B4" s="4" t="s">
        <v>13</v>
      </c>
    </row>
    <row r="5" spans="1:12" x14ac:dyDescent="0.35">
      <c r="A5" s="3" t="s">
        <v>14</v>
      </c>
      <c r="B5" s="4">
        <v>2025</v>
      </c>
    </row>
    <row r="6" spans="1:12" x14ac:dyDescent="0.35">
      <c r="A6" s="3" t="s">
        <v>15</v>
      </c>
      <c r="B6" s="4" t="s">
        <v>16</v>
      </c>
    </row>
    <row r="7" spans="1:12" x14ac:dyDescent="0.35">
      <c r="A7" s="3" t="s">
        <v>17</v>
      </c>
      <c r="B7" s="4">
        <v>50</v>
      </c>
    </row>
    <row r="8" spans="1:12" ht="29" x14ac:dyDescent="0.35">
      <c r="A8" s="3" t="s">
        <v>18</v>
      </c>
      <c r="B8" s="4">
        <v>50</v>
      </c>
    </row>
    <row r="9" spans="1:12" ht="29" x14ac:dyDescent="0.35">
      <c r="A9" s="3" t="s">
        <v>19</v>
      </c>
      <c r="B9" s="4">
        <v>0.6</v>
      </c>
      <c r="D9" s="3" t="s">
        <v>20</v>
      </c>
      <c r="E9" s="5">
        <f>ROUND($B$9+$B$10,4)</f>
        <v>1</v>
      </c>
      <c r="F9" s="6" t="str">
        <f>IF($E$9=1,"OK","FIX")</f>
        <v>OK</v>
      </c>
    </row>
    <row r="10" spans="1:12" x14ac:dyDescent="0.35">
      <c r="A10" s="3" t="s">
        <v>21</v>
      </c>
      <c r="B10" s="4">
        <v>0.4</v>
      </c>
    </row>
    <row r="11" spans="1:12" x14ac:dyDescent="0.35">
      <c r="A11" s="3" t="s">
        <v>22</v>
      </c>
      <c r="B11" s="4">
        <v>1</v>
      </c>
    </row>
    <row r="13" spans="1:12" ht="22" customHeight="1" x14ac:dyDescent="0.35">
      <c r="A13" s="29" t="s">
        <v>23</v>
      </c>
      <c r="B13" s="17"/>
      <c r="C13" s="17"/>
      <c r="D13" s="17"/>
      <c r="E13" s="17"/>
      <c r="F13" s="17"/>
      <c r="G13" s="17"/>
      <c r="H13" s="17"/>
      <c r="I13" s="17"/>
      <c r="J13" s="17"/>
      <c r="K13" s="17"/>
      <c r="L13" s="17"/>
    </row>
    <row r="14" spans="1:12" x14ac:dyDescent="0.35">
      <c r="A14" s="7" t="s">
        <v>24</v>
      </c>
      <c r="B14" s="7" t="s">
        <v>25</v>
      </c>
      <c r="C14" s="7" t="s">
        <v>26</v>
      </c>
      <c r="D14" s="7" t="s">
        <v>27</v>
      </c>
      <c r="E14" s="7" t="s">
        <v>28</v>
      </c>
      <c r="F14" s="7" t="s">
        <v>29</v>
      </c>
    </row>
    <row r="15" spans="1:12" x14ac:dyDescent="0.35">
      <c r="A15" s="1" t="s">
        <v>30</v>
      </c>
      <c r="B15" s="1" t="s">
        <v>31</v>
      </c>
      <c r="C15" s="1" t="s">
        <v>32</v>
      </c>
      <c r="D15" s="1" t="s">
        <v>33</v>
      </c>
      <c r="E15" s="1" t="s">
        <v>34</v>
      </c>
      <c r="F15" s="1" t="s">
        <v>35</v>
      </c>
    </row>
    <row r="16" spans="1:12" x14ac:dyDescent="0.35">
      <c r="A16" s="1" t="s">
        <v>36</v>
      </c>
      <c r="B16" s="1" t="s">
        <v>37</v>
      </c>
      <c r="C16" s="1" t="s">
        <v>38</v>
      </c>
      <c r="D16" s="1" t="s">
        <v>39</v>
      </c>
      <c r="E16" s="1" t="s">
        <v>40</v>
      </c>
      <c r="F16" s="1" t="s">
        <v>41</v>
      </c>
    </row>
    <row r="17" spans="1:6" x14ac:dyDescent="0.35">
      <c r="A17" s="1" t="s">
        <v>42</v>
      </c>
      <c r="B17" s="1" t="s">
        <v>43</v>
      </c>
      <c r="C17" s="1" t="s">
        <v>44</v>
      </c>
      <c r="D17" s="1" t="s">
        <v>45</v>
      </c>
      <c r="E17" s="1" t="s">
        <v>46</v>
      </c>
      <c r="F17" s="1" t="s">
        <v>47</v>
      </c>
    </row>
    <row r="18" spans="1:6" ht="29" x14ac:dyDescent="0.35">
      <c r="A18" s="1" t="s">
        <v>48</v>
      </c>
      <c r="B18" s="1" t="s">
        <v>49</v>
      </c>
      <c r="C18" s="1" t="s">
        <v>50</v>
      </c>
      <c r="D18" s="1" t="s">
        <v>51</v>
      </c>
      <c r="E18" s="1" t="s">
        <v>52</v>
      </c>
      <c r="F18" s="1" t="s">
        <v>53</v>
      </c>
    </row>
    <row r="19" spans="1:6" x14ac:dyDescent="0.35">
      <c r="A19" s="1" t="s">
        <v>54</v>
      </c>
      <c r="B19" s="1" t="s">
        <v>55</v>
      </c>
      <c r="C19" s="1" t="s">
        <v>56</v>
      </c>
      <c r="D19" s="1" t="s">
        <v>57</v>
      </c>
      <c r="E19" s="1" t="s">
        <v>58</v>
      </c>
      <c r="F19" s="1" t="s">
        <v>59</v>
      </c>
    </row>
    <row r="22" spans="1:6" ht="22" customHeight="1" x14ac:dyDescent="0.35">
      <c r="A22" s="29" t="s">
        <v>60</v>
      </c>
      <c r="B22" s="17"/>
      <c r="C22" s="17"/>
      <c r="D22" s="17"/>
      <c r="E22" s="17"/>
      <c r="F22" s="17"/>
    </row>
    <row r="23" spans="1:6" x14ac:dyDescent="0.35">
      <c r="A23" s="7" t="s">
        <v>61</v>
      </c>
      <c r="B23" s="7" t="s">
        <v>62</v>
      </c>
    </row>
    <row r="24" spans="1:6" x14ac:dyDescent="0.35">
      <c r="A24" s="1" t="s">
        <v>63</v>
      </c>
      <c r="B24" s="8">
        <v>1</v>
      </c>
    </row>
    <row r="25" spans="1:6" x14ac:dyDescent="0.35">
      <c r="A25" s="1" t="s">
        <v>64</v>
      </c>
      <c r="B25" s="8">
        <v>0.8</v>
      </c>
    </row>
    <row r="26" spans="1:6" x14ac:dyDescent="0.35">
      <c r="A26" s="1" t="s">
        <v>65</v>
      </c>
      <c r="B26" s="8">
        <v>0.6</v>
      </c>
    </row>
    <row r="28" spans="1:6" ht="22" customHeight="1" x14ac:dyDescent="0.35">
      <c r="A28" s="29" t="s">
        <v>66</v>
      </c>
      <c r="B28" s="17"/>
      <c r="C28" s="17"/>
      <c r="D28" s="17"/>
      <c r="E28" s="17"/>
      <c r="F28" s="17"/>
    </row>
    <row r="29" spans="1:6" x14ac:dyDescent="0.35">
      <c r="A29" s="7" t="s">
        <v>67</v>
      </c>
      <c r="B29" s="7" t="s">
        <v>62</v>
      </c>
      <c r="C29" s="7" t="s">
        <v>68</v>
      </c>
    </row>
    <row r="30" spans="1:6" ht="43.5" x14ac:dyDescent="0.35">
      <c r="A30" s="1" t="s">
        <v>69</v>
      </c>
      <c r="B30" s="8">
        <v>0.8</v>
      </c>
      <c r="C30" s="1" t="s">
        <v>70</v>
      </c>
    </row>
    <row r="31" spans="1:6" x14ac:dyDescent="0.35">
      <c r="A31" s="1" t="s">
        <v>33</v>
      </c>
      <c r="B31" s="8">
        <v>1</v>
      </c>
      <c r="C31" s="1" t="s">
        <v>71</v>
      </c>
    </row>
    <row r="32" spans="1:6" ht="43.5" x14ac:dyDescent="0.35">
      <c r="A32" s="1" t="s">
        <v>72</v>
      </c>
      <c r="B32" s="8">
        <v>1.2</v>
      </c>
      <c r="C32" s="1" t="s">
        <v>73</v>
      </c>
    </row>
    <row r="34" spans="1:12" x14ac:dyDescent="0.35">
      <c r="A34" s="18" t="s">
        <v>74</v>
      </c>
      <c r="B34" s="19"/>
      <c r="C34" s="19"/>
      <c r="D34" s="19"/>
      <c r="E34" s="19"/>
      <c r="F34" s="19"/>
      <c r="G34" s="19"/>
      <c r="H34" s="19"/>
      <c r="I34" s="19"/>
      <c r="J34" s="19"/>
      <c r="K34" s="19"/>
      <c r="L34" s="20"/>
    </row>
    <row r="35" spans="1:12" x14ac:dyDescent="0.35">
      <c r="A35" s="30" t="s">
        <v>75</v>
      </c>
      <c r="B35" s="22"/>
      <c r="C35" s="22"/>
      <c r="D35" s="22"/>
      <c r="E35" s="22"/>
      <c r="F35" s="22"/>
      <c r="G35" s="22"/>
      <c r="H35" s="22"/>
      <c r="I35" s="22"/>
      <c r="J35" s="22"/>
      <c r="K35" s="22"/>
      <c r="L35" s="23"/>
    </row>
    <row r="36" spans="1:12" x14ac:dyDescent="0.35">
      <c r="A36" s="26"/>
      <c r="B36" s="27"/>
      <c r="C36" s="27"/>
      <c r="D36" s="27"/>
      <c r="E36" s="27"/>
      <c r="F36" s="27"/>
      <c r="G36" s="27"/>
      <c r="H36" s="27"/>
      <c r="I36" s="27"/>
      <c r="J36" s="27"/>
      <c r="K36" s="27"/>
      <c r="L36" s="28"/>
    </row>
  </sheetData>
  <mergeCells count="7">
    <mergeCell ref="A28:F28"/>
    <mergeCell ref="A1:L1"/>
    <mergeCell ref="A13:L13"/>
    <mergeCell ref="A35:L36"/>
    <mergeCell ref="A22:F22"/>
    <mergeCell ref="A3:L3"/>
    <mergeCell ref="A34:L34"/>
  </mergeCells>
  <conditionalFormatting sqref="F9">
    <cfRule type="cellIs" dxfId="8" priority="1" operator="equal">
      <formula>"FIX"</formula>
    </cfRule>
  </conditionalFormatting>
  <dataValidations count="3">
    <dataValidation type="decimal" sqref="B9 B10" xr:uid="{00000000-0002-0000-0100-000000000000}">
      <formula1>0</formula1>
      <formula2>1</formula2>
    </dataValidation>
    <dataValidation type="decimal" sqref="B7 B8" xr:uid="{00000000-0002-0000-0100-000001000000}">
      <formula1>0</formula1>
      <formula2>100</formula2>
    </dataValidation>
    <dataValidation type="decimal" sqref="B11" xr:uid="{00000000-0002-0000-0100-000002000000}">
      <formula1>0.8</formula1>
      <formula2>1.2</formula2>
    </dataValidation>
  </dataValidation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6"/>
  <sheetViews>
    <sheetView showGridLines="0" zoomScale="110" workbookViewId="0">
      <pane ySplit="4" topLeftCell="A5" activePane="bottomLeft" state="frozen"/>
      <selection pane="bottomLeft" activeCell="K12" sqref="K12"/>
    </sheetView>
  </sheetViews>
  <sheetFormatPr defaultRowHeight="14.5" x14ac:dyDescent="0.35"/>
  <cols>
    <col min="1" max="1" width="6" customWidth="1"/>
    <col min="2" max="2" width="34" customWidth="1"/>
    <col min="3" max="3" width="6" customWidth="1"/>
    <col min="4" max="4" width="10" customWidth="1"/>
    <col min="5" max="5" width="16" customWidth="1"/>
    <col min="6" max="7" width="10" customWidth="1"/>
    <col min="8" max="8" width="14" customWidth="1"/>
    <col min="9" max="9" width="10" customWidth="1"/>
    <col min="10" max="10" width="18" customWidth="1"/>
    <col min="11" max="11" width="14" customWidth="1"/>
    <col min="12" max="12" width="12" customWidth="1"/>
    <col min="13" max="13" width="30" customWidth="1"/>
    <col min="14" max="14" width="24" customWidth="1"/>
  </cols>
  <sheetData>
    <row r="1" spans="1:14" ht="32" customHeight="1" x14ac:dyDescent="0.35">
      <c r="A1" s="16" t="s">
        <v>76</v>
      </c>
      <c r="B1" s="17"/>
      <c r="C1" s="17"/>
      <c r="D1" s="17"/>
      <c r="E1" s="17"/>
      <c r="F1" s="17"/>
      <c r="G1" s="17"/>
      <c r="H1" s="17"/>
      <c r="I1" s="17"/>
      <c r="J1" s="17"/>
      <c r="K1" s="17"/>
      <c r="L1" s="17"/>
      <c r="M1" s="17"/>
      <c r="N1" s="17"/>
    </row>
    <row r="3" spans="1:14" x14ac:dyDescent="0.35">
      <c r="A3" s="31" t="s">
        <v>77</v>
      </c>
      <c r="B3" s="17"/>
      <c r="C3" s="17"/>
      <c r="D3" s="17"/>
      <c r="E3" s="17"/>
      <c r="F3" s="17"/>
      <c r="G3" s="17"/>
      <c r="H3" s="17"/>
      <c r="I3" s="17"/>
      <c r="J3" s="17"/>
      <c r="K3" s="17"/>
      <c r="L3" s="17"/>
      <c r="M3" s="17"/>
      <c r="N3" s="17"/>
    </row>
    <row r="4" spans="1:14" ht="28" customHeight="1" x14ac:dyDescent="0.35">
      <c r="A4" s="9" t="s">
        <v>78</v>
      </c>
      <c r="B4" s="9" t="s">
        <v>79</v>
      </c>
      <c r="C4" s="9" t="s">
        <v>80</v>
      </c>
      <c r="D4" s="9" t="s">
        <v>81</v>
      </c>
      <c r="E4" s="9" t="s">
        <v>82</v>
      </c>
      <c r="F4" s="9" t="s">
        <v>83</v>
      </c>
      <c r="G4" s="9" t="s">
        <v>84</v>
      </c>
      <c r="H4" s="9" t="s">
        <v>85</v>
      </c>
      <c r="I4" s="9" t="s">
        <v>86</v>
      </c>
      <c r="J4" s="9" t="s">
        <v>87</v>
      </c>
      <c r="K4" s="9" t="s">
        <v>88</v>
      </c>
      <c r="L4" s="9" t="s">
        <v>89</v>
      </c>
      <c r="M4" s="9" t="s">
        <v>74</v>
      </c>
      <c r="N4" s="9" t="s">
        <v>90</v>
      </c>
    </row>
    <row r="5" spans="1:14" ht="29" x14ac:dyDescent="0.35">
      <c r="A5" s="10">
        <v>1</v>
      </c>
      <c r="B5" s="1" t="s">
        <v>91</v>
      </c>
      <c r="C5" s="11" t="s">
        <v>92</v>
      </c>
      <c r="D5" s="11" t="s">
        <v>93</v>
      </c>
      <c r="E5" s="12" t="s">
        <v>94</v>
      </c>
      <c r="F5" s="13">
        <v>5</v>
      </c>
      <c r="G5" s="13">
        <v>5</v>
      </c>
      <c r="H5" s="13">
        <v>4</v>
      </c>
      <c r="I5" s="13">
        <v>4</v>
      </c>
      <c r="J5" s="13">
        <v>1.1000000000000001</v>
      </c>
      <c r="K5" s="14">
        <f>MIN(100,ROUND(((F5+G5+H5)/3)*I5*4*J5,1))</f>
        <v>82.1</v>
      </c>
      <c r="L5" s="10" t="str">
        <f>IF(K5&gt;='Inputs &amp; Setup'!$B$7,"YES","NO")</f>
        <v>YES</v>
      </c>
      <c r="M5" s="2" t="s">
        <v>95</v>
      </c>
      <c r="N5" s="2"/>
    </row>
    <row r="6" spans="1:14" ht="29" x14ac:dyDescent="0.35">
      <c r="A6" s="10">
        <v>2</v>
      </c>
      <c r="B6" s="1" t="s">
        <v>96</v>
      </c>
      <c r="C6" s="11" t="s">
        <v>92</v>
      </c>
      <c r="D6" s="11" t="s">
        <v>93</v>
      </c>
      <c r="E6" s="12" t="s">
        <v>97</v>
      </c>
      <c r="F6" s="13">
        <v>4</v>
      </c>
      <c r="G6" s="13">
        <v>4</v>
      </c>
      <c r="H6" s="13">
        <v>3</v>
      </c>
      <c r="I6" s="13">
        <v>4</v>
      </c>
      <c r="J6" s="13">
        <v>1</v>
      </c>
      <c r="K6" s="14">
        <f t="shared" ref="K6:K16" si="0">MIN(100,ROUND(((F6+G6+H6)/3)*I6*4*J6,1))</f>
        <v>58.7</v>
      </c>
      <c r="L6" s="10" t="str">
        <f>IF(K6&gt;='Inputs &amp; Setup'!$B$7,"YES","NO")</f>
        <v>YES</v>
      </c>
      <c r="M6" s="2" t="s">
        <v>98</v>
      </c>
      <c r="N6" s="2"/>
    </row>
    <row r="7" spans="1:14" ht="29" x14ac:dyDescent="0.35">
      <c r="A7" s="10">
        <v>3</v>
      </c>
      <c r="B7" s="1" t="s">
        <v>99</v>
      </c>
      <c r="C7" s="11" t="s">
        <v>92</v>
      </c>
      <c r="D7" s="11" t="s">
        <v>100</v>
      </c>
      <c r="E7" s="12" t="s">
        <v>97</v>
      </c>
      <c r="F7" s="13">
        <v>4</v>
      </c>
      <c r="G7" s="13">
        <v>3</v>
      </c>
      <c r="H7" s="13">
        <v>4</v>
      </c>
      <c r="I7" s="13">
        <v>3</v>
      </c>
      <c r="J7" s="13">
        <v>1</v>
      </c>
      <c r="K7" s="14">
        <f t="shared" si="0"/>
        <v>44</v>
      </c>
      <c r="L7" s="10" t="str">
        <f>IF(K7&gt;='Inputs &amp; Setup'!$B$7,"YES","NO")</f>
        <v>NO</v>
      </c>
      <c r="M7" s="2" t="s">
        <v>101</v>
      </c>
      <c r="N7" s="2"/>
    </row>
    <row r="8" spans="1:14" ht="29" x14ac:dyDescent="0.35">
      <c r="A8" s="10">
        <v>4</v>
      </c>
      <c r="B8" s="1" t="s">
        <v>102</v>
      </c>
      <c r="C8" s="11" t="s">
        <v>92</v>
      </c>
      <c r="D8" s="11" t="s">
        <v>103</v>
      </c>
      <c r="E8" s="12" t="s">
        <v>104</v>
      </c>
      <c r="F8" s="13">
        <v>3</v>
      </c>
      <c r="G8" s="13">
        <v>3</v>
      </c>
      <c r="H8" s="13">
        <v>3</v>
      </c>
      <c r="I8" s="13">
        <v>3</v>
      </c>
      <c r="J8" s="13">
        <v>0.9</v>
      </c>
      <c r="K8" s="14">
        <f t="shared" si="0"/>
        <v>32.4</v>
      </c>
      <c r="L8" s="10" t="str">
        <f>IF(K8&gt;='Inputs &amp; Setup'!$B$7,"YES","NO")</f>
        <v>NO</v>
      </c>
      <c r="M8" s="2" t="s">
        <v>105</v>
      </c>
      <c r="N8" s="2"/>
    </row>
    <row r="9" spans="1:14" ht="29" x14ac:dyDescent="0.35">
      <c r="A9" s="10">
        <v>5</v>
      </c>
      <c r="B9" s="1" t="s">
        <v>106</v>
      </c>
      <c r="C9" s="11" t="s">
        <v>92</v>
      </c>
      <c r="D9" s="11" t="s">
        <v>107</v>
      </c>
      <c r="E9" s="12" t="s">
        <v>97</v>
      </c>
      <c r="F9" s="13">
        <v>3</v>
      </c>
      <c r="G9" s="13">
        <v>3</v>
      </c>
      <c r="H9" s="13">
        <v>2</v>
      </c>
      <c r="I9" s="13">
        <v>3</v>
      </c>
      <c r="J9" s="13">
        <v>0.9</v>
      </c>
      <c r="K9" s="14">
        <f t="shared" si="0"/>
        <v>28.8</v>
      </c>
      <c r="L9" s="10" t="str">
        <f>IF(K9&gt;='Inputs &amp; Setup'!$B$7,"YES","NO")</f>
        <v>NO</v>
      </c>
      <c r="M9" s="2" t="s">
        <v>108</v>
      </c>
      <c r="N9" s="2"/>
    </row>
    <row r="10" spans="1:14" ht="29" x14ac:dyDescent="0.35">
      <c r="A10" s="10">
        <v>6</v>
      </c>
      <c r="B10" s="1" t="s">
        <v>109</v>
      </c>
      <c r="C10" s="11" t="s">
        <v>110</v>
      </c>
      <c r="D10" s="11" t="s">
        <v>111</v>
      </c>
      <c r="E10" s="12" t="s">
        <v>97</v>
      </c>
      <c r="F10" s="13">
        <v>5</v>
      </c>
      <c r="G10" s="13">
        <v>4</v>
      </c>
      <c r="H10" s="13">
        <v>5</v>
      </c>
      <c r="I10" s="13">
        <v>4</v>
      </c>
      <c r="J10" s="13">
        <v>1.2</v>
      </c>
      <c r="K10" s="14">
        <f t="shared" si="0"/>
        <v>89.6</v>
      </c>
      <c r="L10" s="10" t="str">
        <f>IF(K10&gt;='Inputs &amp; Setup'!$B$7,"YES","NO")</f>
        <v>YES</v>
      </c>
      <c r="M10" s="2" t="s">
        <v>112</v>
      </c>
      <c r="N10" s="2"/>
    </row>
    <row r="11" spans="1:14" x14ac:dyDescent="0.35">
      <c r="A11" s="10">
        <v>7</v>
      </c>
      <c r="B11" s="1" t="s">
        <v>113</v>
      </c>
      <c r="C11" s="11" t="s">
        <v>110</v>
      </c>
      <c r="D11" s="11" t="s">
        <v>111</v>
      </c>
      <c r="E11" s="12" t="s">
        <v>97</v>
      </c>
      <c r="F11" s="13">
        <v>3</v>
      </c>
      <c r="G11" s="13">
        <v>3</v>
      </c>
      <c r="H11" s="13">
        <v>2</v>
      </c>
      <c r="I11" s="13">
        <v>3</v>
      </c>
      <c r="J11" s="13">
        <v>1</v>
      </c>
      <c r="K11" s="14">
        <f>MIN(100,ROUND(((F11+G11+H11)/3)*I11*4*J11,1))</f>
        <v>32</v>
      </c>
      <c r="L11" s="10" t="str">
        <f>IF(K11&gt;='Inputs &amp; Setup'!$B$7,"YES","NO")</f>
        <v>NO</v>
      </c>
      <c r="M11" s="2" t="s">
        <v>114</v>
      </c>
      <c r="N11" s="2"/>
    </row>
    <row r="12" spans="1:14" ht="29" x14ac:dyDescent="0.35">
      <c r="A12" s="10">
        <v>8</v>
      </c>
      <c r="B12" s="1" t="s">
        <v>115</v>
      </c>
      <c r="C12" s="11" t="s">
        <v>110</v>
      </c>
      <c r="D12" s="11" t="s">
        <v>116</v>
      </c>
      <c r="E12" s="12" t="s">
        <v>117</v>
      </c>
      <c r="F12" s="13">
        <v>5</v>
      </c>
      <c r="G12" s="13">
        <v>4</v>
      </c>
      <c r="H12" s="13">
        <v>5</v>
      </c>
      <c r="I12" s="13">
        <v>3</v>
      </c>
      <c r="J12" s="13">
        <v>1.2</v>
      </c>
      <c r="K12" s="14">
        <f t="shared" si="0"/>
        <v>67.2</v>
      </c>
      <c r="L12" s="10" t="str">
        <f>IF(K12&gt;='Inputs &amp; Setup'!$B$7,"YES","NO")</f>
        <v>YES</v>
      </c>
      <c r="M12" s="2" t="s">
        <v>118</v>
      </c>
      <c r="N12" s="2"/>
    </row>
    <row r="13" spans="1:14" ht="29" x14ac:dyDescent="0.35">
      <c r="A13" s="10">
        <v>9</v>
      </c>
      <c r="B13" s="1" t="s">
        <v>119</v>
      </c>
      <c r="C13" s="11" t="s">
        <v>120</v>
      </c>
      <c r="D13" s="11" t="s">
        <v>121</v>
      </c>
      <c r="E13" s="12" t="s">
        <v>122</v>
      </c>
      <c r="F13" s="13">
        <v>4</v>
      </c>
      <c r="G13" s="13">
        <v>4</v>
      </c>
      <c r="H13" s="13">
        <v>3</v>
      </c>
      <c r="I13" s="13">
        <v>4</v>
      </c>
      <c r="J13" s="13">
        <v>1.1000000000000001</v>
      </c>
      <c r="K13" s="14">
        <f t="shared" si="0"/>
        <v>64.5</v>
      </c>
      <c r="L13" s="10" t="str">
        <f>IF(K13&gt;='Inputs &amp; Setup'!$B$7,"YES","NO")</f>
        <v>YES</v>
      </c>
      <c r="M13" s="2" t="s">
        <v>123</v>
      </c>
      <c r="N13" s="2"/>
    </row>
    <row r="14" spans="1:14" ht="29" x14ac:dyDescent="0.35">
      <c r="A14" s="10">
        <v>10</v>
      </c>
      <c r="B14" s="1" t="s">
        <v>124</v>
      </c>
      <c r="C14" s="11" t="s">
        <v>120</v>
      </c>
      <c r="D14" s="11" t="s">
        <v>125</v>
      </c>
      <c r="E14" s="12" t="s">
        <v>104</v>
      </c>
      <c r="F14" s="13">
        <v>4</v>
      </c>
      <c r="G14" s="13">
        <v>3</v>
      </c>
      <c r="H14" s="13">
        <v>4</v>
      </c>
      <c r="I14" s="13">
        <v>3</v>
      </c>
      <c r="J14" s="13">
        <v>1.1000000000000001</v>
      </c>
      <c r="K14" s="14">
        <f t="shared" si="0"/>
        <v>48.4</v>
      </c>
      <c r="L14" s="10" t="str">
        <f>IF(K14&gt;='Inputs &amp; Setup'!$B$7,"YES","NO")</f>
        <v>NO</v>
      </c>
      <c r="M14" s="2" t="s">
        <v>126</v>
      </c>
      <c r="N14" s="2"/>
    </row>
    <row r="15" spans="1:14" ht="29" x14ac:dyDescent="0.35">
      <c r="A15" s="10">
        <v>11</v>
      </c>
      <c r="B15" s="1" t="s">
        <v>127</v>
      </c>
      <c r="C15" s="11" t="s">
        <v>110</v>
      </c>
      <c r="D15" s="11" t="s">
        <v>121</v>
      </c>
      <c r="E15" s="12" t="s">
        <v>128</v>
      </c>
      <c r="F15" s="13">
        <v>5</v>
      </c>
      <c r="G15" s="13">
        <v>3</v>
      </c>
      <c r="H15" s="13">
        <v>4</v>
      </c>
      <c r="I15" s="13">
        <v>3</v>
      </c>
      <c r="J15" s="13">
        <v>1</v>
      </c>
      <c r="K15" s="14">
        <f t="shared" si="0"/>
        <v>48</v>
      </c>
      <c r="L15" s="10" t="str">
        <f>IF(K15&gt;='Inputs &amp; Setup'!$B$7,"YES","NO")</f>
        <v>NO</v>
      </c>
      <c r="M15" s="2" t="s">
        <v>129</v>
      </c>
      <c r="N15" s="2"/>
    </row>
    <row r="16" spans="1:14" x14ac:dyDescent="0.35">
      <c r="A16" s="10">
        <v>12</v>
      </c>
      <c r="B16" s="1" t="s">
        <v>130</v>
      </c>
      <c r="C16" s="11" t="s">
        <v>92</v>
      </c>
      <c r="D16" s="11" t="s">
        <v>131</v>
      </c>
      <c r="E16" s="12" t="s">
        <v>117</v>
      </c>
      <c r="F16" s="13">
        <v>4</v>
      </c>
      <c r="G16" s="13">
        <v>3</v>
      </c>
      <c r="H16" s="13">
        <v>4</v>
      </c>
      <c r="I16" s="13">
        <v>2</v>
      </c>
      <c r="J16" s="13">
        <v>1</v>
      </c>
      <c r="K16" s="14">
        <f t="shared" si="0"/>
        <v>29.3</v>
      </c>
      <c r="L16" s="10" t="str">
        <f>IF(K16&gt;='Inputs &amp; Setup'!$B$7,"YES","NO")</f>
        <v>NO</v>
      </c>
      <c r="M16" s="2" t="s">
        <v>132</v>
      </c>
      <c r="N16" s="2"/>
    </row>
  </sheetData>
  <mergeCells count="2">
    <mergeCell ref="A3:N3"/>
    <mergeCell ref="A1:N1"/>
  </mergeCells>
  <conditionalFormatting sqref="L5:L16">
    <cfRule type="cellIs" dxfId="6" priority="1" operator="equal">
      <formula>"YES"</formula>
    </cfRule>
  </conditionalFormatting>
  <dataValidations count="4">
    <dataValidation type="whole" sqref="F5:F16 G5:G16 H5:H16 I5:I16" xr:uid="{00000000-0002-0000-0200-000000000000}">
      <formula1>1</formula1>
      <formula2>5</formula2>
    </dataValidation>
    <dataValidation type="decimal" sqref="J5:J16" xr:uid="{00000000-0002-0000-0200-000001000000}">
      <formula1>0.8</formula1>
      <formula2>1.2</formula2>
    </dataValidation>
    <dataValidation type="list" sqref="C5:C16" xr:uid="{00000000-0002-0000-0200-000002000000}">
      <formula1>"E,S,G"</formula1>
    </dataValidation>
    <dataValidation type="list" sqref="E5:E16" xr:uid="{00000000-0002-0000-0200-000003000000}">
      <formula1>"Own ops,Upstream,Downstream,Upstream+Own ops,Own ops+Downstream,Upstream+Own ops+Downstream"</formula1>
    </dataValidation>
  </dataValidations>
  <pageMargins left="0.75" right="0.75" top="1" bottom="1" header="0.5" footer="0.5"/>
  <tableParts count="1">
    <tablePart r:id="rId1"/>
  </tableParts>
  <extLst>
    <ext xmlns:x14="http://schemas.microsoft.com/office/spreadsheetml/2009/9/main" uri="{78C0D931-6437-407d-A8EE-F0AAD7539E65}">
      <x14:conditionalFormattings>
        <x14:conditionalFormatting xmlns:xm="http://schemas.microsoft.com/office/excel/2006/main">
          <x14:cfRule type="cellIs" priority="2" operator="greaterThanOrEqual" id="{00000000-000E-0000-0200-000002000000}">
            <xm:f>'Inputs &amp; Setup'!$B$7</xm:f>
            <x14:dxf>
              <fill>
                <patternFill patternType="solid">
                  <fgColor rgb="FFE2EFDA"/>
                </patternFill>
              </fill>
            </x14:dxf>
          </x14:cfRule>
          <xm:sqref>K5:K16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6"/>
  <sheetViews>
    <sheetView showGridLines="0" topLeftCell="C1" zoomScale="110" workbookViewId="0">
      <pane ySplit="4" topLeftCell="A6" activePane="bottomLeft" state="frozen"/>
      <selection pane="bottomLeft" activeCell="M5" sqref="M5"/>
    </sheetView>
  </sheetViews>
  <sheetFormatPr defaultRowHeight="14.5" x14ac:dyDescent="0.35"/>
  <cols>
    <col min="1" max="1" width="6" customWidth="1"/>
    <col min="2" max="2" width="34" customWidth="1"/>
    <col min="3" max="3" width="6" customWidth="1"/>
    <col min="4" max="4" width="10" customWidth="1"/>
    <col min="5" max="5" width="18" customWidth="1"/>
    <col min="6" max="6" width="16" customWidth="1"/>
    <col min="7" max="8" width="12" customWidth="1"/>
    <col min="9" max="12" width="14" customWidth="1"/>
    <col min="13" max="13" width="12" customWidth="1"/>
    <col min="14" max="14" width="14" customWidth="1"/>
    <col min="15" max="15" width="24" customWidth="1"/>
  </cols>
  <sheetData>
    <row r="1" spans="1:15" ht="32" customHeight="1" x14ac:dyDescent="0.35">
      <c r="A1" s="16" t="s">
        <v>133</v>
      </c>
      <c r="B1" s="17"/>
      <c r="C1" s="17"/>
      <c r="D1" s="17"/>
      <c r="E1" s="17"/>
      <c r="F1" s="17"/>
      <c r="G1" s="17"/>
      <c r="H1" s="17"/>
      <c r="I1" s="17"/>
      <c r="J1" s="17"/>
      <c r="K1" s="17"/>
      <c r="L1" s="17"/>
      <c r="M1" s="17"/>
      <c r="N1" s="17"/>
      <c r="O1" s="17"/>
    </row>
    <row r="3" spans="1:15" x14ac:dyDescent="0.35">
      <c r="A3" s="31" t="s">
        <v>134</v>
      </c>
      <c r="B3" s="17"/>
      <c r="C3" s="17"/>
      <c r="D3" s="17"/>
      <c r="E3" s="17"/>
      <c r="F3" s="17"/>
      <c r="G3" s="17"/>
      <c r="H3" s="17"/>
      <c r="I3" s="17"/>
      <c r="J3" s="17"/>
      <c r="K3" s="17"/>
      <c r="L3" s="17"/>
      <c r="M3" s="17"/>
      <c r="N3" s="17"/>
      <c r="O3" s="17"/>
    </row>
    <row r="4" spans="1:15" ht="28" customHeight="1" x14ac:dyDescent="0.35">
      <c r="A4" s="9" t="s">
        <v>78</v>
      </c>
      <c r="B4" s="9" t="s">
        <v>79</v>
      </c>
      <c r="C4" s="9" t="s">
        <v>80</v>
      </c>
      <c r="D4" s="9" t="s">
        <v>81</v>
      </c>
      <c r="E4" s="9" t="s">
        <v>135</v>
      </c>
      <c r="F4" s="9" t="s">
        <v>136</v>
      </c>
      <c r="G4" s="9" t="s">
        <v>86</v>
      </c>
      <c r="H4" s="9" t="s">
        <v>61</v>
      </c>
      <c r="I4" s="9" t="s">
        <v>137</v>
      </c>
      <c r="J4" s="9" t="s">
        <v>138</v>
      </c>
      <c r="K4" s="9" t="s">
        <v>139</v>
      </c>
      <c r="L4" s="9" t="s">
        <v>140</v>
      </c>
      <c r="M4" s="9" t="s">
        <v>89</v>
      </c>
      <c r="N4" s="9" t="s">
        <v>141</v>
      </c>
      <c r="O4" s="9" t="s">
        <v>74</v>
      </c>
    </row>
    <row r="5" spans="1:15" ht="29" x14ac:dyDescent="0.35">
      <c r="A5" s="10">
        <v>1</v>
      </c>
      <c r="B5" s="1" t="s">
        <v>91</v>
      </c>
      <c r="C5" s="10" t="s">
        <v>92</v>
      </c>
      <c r="D5" s="10" t="s">
        <v>93</v>
      </c>
      <c r="E5" s="4" t="s">
        <v>142</v>
      </c>
      <c r="F5" s="13">
        <v>5</v>
      </c>
      <c r="G5" s="13">
        <v>4</v>
      </c>
      <c r="H5" s="13" t="s">
        <v>64</v>
      </c>
      <c r="I5" s="14">
        <f>VLOOKUP(H5,'Inputs &amp; Setup'!$A$24:$B$26,2,FALSE)</f>
        <v>0.8</v>
      </c>
      <c r="J5" s="13" t="s">
        <v>72</v>
      </c>
      <c r="K5" s="14">
        <f>VLOOKUP(J5,'Inputs &amp; Setup'!$A$30:$B$32,2,FALSE)</f>
        <v>1.2</v>
      </c>
      <c r="L5" s="14">
        <f>MIN(100,ROUND(F5*G5*4*I5*K5,1))</f>
        <v>76.8</v>
      </c>
      <c r="M5" s="10" t="str">
        <f>IF(L5&gt;='Inputs &amp; Setup'!$B$8,"YES","NO")</f>
        <v>YES</v>
      </c>
      <c r="N5" s="13" t="s">
        <v>143</v>
      </c>
      <c r="O5" s="2" t="s">
        <v>144</v>
      </c>
    </row>
    <row r="6" spans="1:15" ht="29" x14ac:dyDescent="0.35">
      <c r="A6" s="10">
        <v>2</v>
      </c>
      <c r="B6" s="1" t="s">
        <v>96</v>
      </c>
      <c r="C6" s="10" t="s">
        <v>92</v>
      </c>
      <c r="D6" s="10" t="s">
        <v>93</v>
      </c>
      <c r="E6" s="4" t="s">
        <v>145</v>
      </c>
      <c r="F6" s="13">
        <v>4</v>
      </c>
      <c r="G6" s="13">
        <v>4</v>
      </c>
      <c r="H6" s="13" t="s">
        <v>63</v>
      </c>
      <c r="I6" s="14">
        <f>VLOOKUP(H6,'Inputs &amp; Setup'!$A$24:$B$26,2,FALSE)</f>
        <v>1</v>
      </c>
      <c r="J6" s="13" t="s">
        <v>33</v>
      </c>
      <c r="K6" s="14">
        <f>VLOOKUP(J6,'Inputs &amp; Setup'!$A$30:$B$32,2,FALSE)</f>
        <v>1</v>
      </c>
      <c r="L6" s="14">
        <f t="shared" ref="L6:L16" si="0">MIN(100,ROUND(F6*G6*4*I6*K6,1))</f>
        <v>64</v>
      </c>
      <c r="M6" s="10" t="str">
        <f>IF(L6&gt;='Inputs &amp; Setup'!$B$8,"YES","NO")</f>
        <v>YES</v>
      </c>
      <c r="N6" s="13" t="s">
        <v>146</v>
      </c>
      <c r="O6" s="2" t="s">
        <v>147</v>
      </c>
    </row>
    <row r="7" spans="1:15" ht="29" x14ac:dyDescent="0.35">
      <c r="A7" s="10">
        <v>3</v>
      </c>
      <c r="B7" s="1" t="s">
        <v>99</v>
      </c>
      <c r="C7" s="10" t="s">
        <v>92</v>
      </c>
      <c r="D7" s="10" t="s">
        <v>100</v>
      </c>
      <c r="E7" s="4" t="s">
        <v>148</v>
      </c>
      <c r="F7" s="13">
        <v>3</v>
      </c>
      <c r="G7" s="13">
        <v>3</v>
      </c>
      <c r="H7" s="13" t="s">
        <v>64</v>
      </c>
      <c r="I7" s="14">
        <f>VLOOKUP(H7,'Inputs &amp; Setup'!$A$24:$B$26,2,FALSE)</f>
        <v>0.8</v>
      </c>
      <c r="J7" s="13" t="s">
        <v>33</v>
      </c>
      <c r="K7" s="14">
        <f>VLOOKUP(J7,'Inputs &amp; Setup'!$A$30:$B$32,2,FALSE)</f>
        <v>1</v>
      </c>
      <c r="L7" s="14">
        <f t="shared" si="0"/>
        <v>28.8</v>
      </c>
      <c r="M7" s="10" t="str">
        <f>IF(L7&gt;='Inputs &amp; Setup'!$B$8,"YES","NO")</f>
        <v>NO</v>
      </c>
      <c r="N7" s="13" t="s">
        <v>143</v>
      </c>
      <c r="O7" s="2" t="s">
        <v>149</v>
      </c>
    </row>
    <row r="8" spans="1:15" ht="29" x14ac:dyDescent="0.35">
      <c r="A8" s="10">
        <v>4</v>
      </c>
      <c r="B8" s="1" t="s">
        <v>102</v>
      </c>
      <c r="C8" s="10" t="s">
        <v>92</v>
      </c>
      <c r="D8" s="10" t="s">
        <v>103</v>
      </c>
      <c r="E8" s="4" t="s">
        <v>150</v>
      </c>
      <c r="F8" s="13">
        <v>2</v>
      </c>
      <c r="G8" s="13">
        <v>3</v>
      </c>
      <c r="H8" s="13" t="s">
        <v>65</v>
      </c>
      <c r="I8" s="14">
        <f>VLOOKUP(H8,'Inputs &amp; Setup'!$A$24:$B$26,2,FALSE)</f>
        <v>0.6</v>
      </c>
      <c r="J8" s="13" t="s">
        <v>69</v>
      </c>
      <c r="K8" s="14">
        <f>VLOOKUP(J8,'Inputs &amp; Setup'!$A$30:$B$32,2,FALSE)</f>
        <v>0.8</v>
      </c>
      <c r="L8" s="14">
        <f t="shared" si="0"/>
        <v>11.5</v>
      </c>
      <c r="M8" s="10" t="str">
        <f>IF(L8&gt;='Inputs &amp; Setup'!$B$8,"YES","NO")</f>
        <v>NO</v>
      </c>
      <c r="N8" s="13" t="s">
        <v>143</v>
      </c>
      <c r="O8" s="2" t="s">
        <v>151</v>
      </c>
    </row>
    <row r="9" spans="1:15" ht="29" x14ac:dyDescent="0.35">
      <c r="A9" s="10">
        <v>5</v>
      </c>
      <c r="B9" s="1" t="s">
        <v>106</v>
      </c>
      <c r="C9" s="10" t="s">
        <v>92</v>
      </c>
      <c r="D9" s="10" t="s">
        <v>107</v>
      </c>
      <c r="E9" s="4" t="s">
        <v>152</v>
      </c>
      <c r="F9" s="13">
        <v>2</v>
      </c>
      <c r="G9" s="13">
        <v>3</v>
      </c>
      <c r="H9" s="13" t="s">
        <v>64</v>
      </c>
      <c r="I9" s="14">
        <f>VLOOKUP(H9,'Inputs &amp; Setup'!$A$24:$B$26,2,FALSE)</f>
        <v>0.8</v>
      </c>
      <c r="J9" s="13" t="s">
        <v>33</v>
      </c>
      <c r="K9" s="14">
        <f>VLOOKUP(J9,'Inputs &amp; Setup'!$A$30:$B$32,2,FALSE)</f>
        <v>1</v>
      </c>
      <c r="L9" s="14">
        <f t="shared" si="0"/>
        <v>19.2</v>
      </c>
      <c r="M9" s="10" t="str">
        <f>IF(L9&gt;='Inputs &amp; Setup'!$B$8,"YES","NO")</f>
        <v>NO</v>
      </c>
      <c r="N9" s="13" t="s">
        <v>143</v>
      </c>
      <c r="O9" s="2" t="s">
        <v>153</v>
      </c>
    </row>
    <row r="10" spans="1:15" ht="29" x14ac:dyDescent="0.35">
      <c r="A10" s="10">
        <v>6</v>
      </c>
      <c r="B10" s="1" t="s">
        <v>109</v>
      </c>
      <c r="C10" s="10" t="s">
        <v>110</v>
      </c>
      <c r="D10" s="10" t="s">
        <v>111</v>
      </c>
      <c r="E10" s="4" t="s">
        <v>154</v>
      </c>
      <c r="F10" s="13">
        <v>4</v>
      </c>
      <c r="G10" s="13">
        <v>3</v>
      </c>
      <c r="H10" s="13" t="s">
        <v>63</v>
      </c>
      <c r="I10" s="14">
        <f>VLOOKUP(H10,'Inputs &amp; Setup'!$A$24:$B$26,2,FALSE)</f>
        <v>1</v>
      </c>
      <c r="J10" s="13" t="s">
        <v>33</v>
      </c>
      <c r="K10" s="14">
        <f>VLOOKUP(J10,'Inputs &amp; Setup'!$A$30:$B$32,2,FALSE)</f>
        <v>1</v>
      </c>
      <c r="L10" s="14">
        <f t="shared" si="0"/>
        <v>48</v>
      </c>
      <c r="M10" s="10" t="str">
        <f>IF(L10&gt;='Inputs &amp; Setup'!$B$8,"YES","NO")</f>
        <v>NO</v>
      </c>
      <c r="N10" s="13" t="s">
        <v>143</v>
      </c>
      <c r="O10" s="2" t="s">
        <v>155</v>
      </c>
    </row>
    <row r="11" spans="1:15" ht="29" x14ac:dyDescent="0.35">
      <c r="A11" s="10">
        <v>7</v>
      </c>
      <c r="B11" s="1" t="s">
        <v>113</v>
      </c>
      <c r="C11" s="10" t="s">
        <v>110</v>
      </c>
      <c r="D11" s="10" t="s">
        <v>111</v>
      </c>
      <c r="E11" s="4" t="s">
        <v>156</v>
      </c>
      <c r="F11" s="13">
        <v>2</v>
      </c>
      <c r="G11" s="13">
        <v>2</v>
      </c>
      <c r="H11" s="13" t="s">
        <v>64</v>
      </c>
      <c r="I11" s="14">
        <f>VLOOKUP(H11,'Inputs &amp; Setup'!$A$24:$B$26,2,FALSE)</f>
        <v>0.8</v>
      </c>
      <c r="J11" s="13" t="s">
        <v>33</v>
      </c>
      <c r="K11" s="14">
        <f>VLOOKUP(J11,'Inputs &amp; Setup'!$A$30:$B$32,2,FALSE)</f>
        <v>1</v>
      </c>
      <c r="L11" s="14">
        <f t="shared" si="0"/>
        <v>12.8</v>
      </c>
      <c r="M11" s="10" t="str">
        <f>IF(L11&gt;='Inputs &amp; Setup'!$B$8,"YES","NO")</f>
        <v>NO</v>
      </c>
      <c r="N11" s="13" t="s">
        <v>146</v>
      </c>
      <c r="O11" s="2" t="s">
        <v>157</v>
      </c>
    </row>
    <row r="12" spans="1:15" ht="29" x14ac:dyDescent="0.35">
      <c r="A12" s="10">
        <v>8</v>
      </c>
      <c r="B12" s="1" t="s">
        <v>115</v>
      </c>
      <c r="C12" s="10" t="s">
        <v>110</v>
      </c>
      <c r="D12" s="10" t="s">
        <v>116</v>
      </c>
      <c r="E12" s="4" t="s">
        <v>158</v>
      </c>
      <c r="F12" s="13">
        <v>4</v>
      </c>
      <c r="G12" s="13">
        <v>3</v>
      </c>
      <c r="H12" s="13" t="s">
        <v>64</v>
      </c>
      <c r="I12" s="14">
        <f>VLOOKUP(H12,'Inputs &amp; Setup'!$A$24:$B$26,2,FALSE)</f>
        <v>0.8</v>
      </c>
      <c r="J12" s="13" t="s">
        <v>72</v>
      </c>
      <c r="K12" s="14">
        <f>VLOOKUP(J12,'Inputs &amp; Setup'!$A$30:$B$32,2,FALSE)</f>
        <v>1.2</v>
      </c>
      <c r="L12" s="14">
        <f t="shared" si="0"/>
        <v>46.1</v>
      </c>
      <c r="M12" s="10" t="str">
        <f>IF(L12&gt;='Inputs &amp; Setup'!$B$8,"YES","NO")</f>
        <v>NO</v>
      </c>
      <c r="N12" s="13" t="s">
        <v>143</v>
      </c>
      <c r="O12" s="2" t="s">
        <v>159</v>
      </c>
    </row>
    <row r="13" spans="1:15" ht="29" x14ac:dyDescent="0.35">
      <c r="A13" s="10">
        <v>9</v>
      </c>
      <c r="B13" s="1" t="s">
        <v>119</v>
      </c>
      <c r="C13" s="10" t="s">
        <v>120</v>
      </c>
      <c r="D13" s="10" t="s">
        <v>121</v>
      </c>
      <c r="E13" s="4" t="s">
        <v>160</v>
      </c>
      <c r="F13" s="13">
        <v>5</v>
      </c>
      <c r="G13" s="13">
        <v>4</v>
      </c>
      <c r="H13" s="13" t="s">
        <v>63</v>
      </c>
      <c r="I13" s="14">
        <f>VLOOKUP(H13,'Inputs &amp; Setup'!$A$24:$B$26,2,FALSE)</f>
        <v>1</v>
      </c>
      <c r="J13" s="13" t="s">
        <v>72</v>
      </c>
      <c r="K13" s="14">
        <f>VLOOKUP(J13,'Inputs &amp; Setup'!$A$30:$B$32,2,FALSE)</f>
        <v>1.2</v>
      </c>
      <c r="L13" s="14">
        <f t="shared" si="0"/>
        <v>96</v>
      </c>
      <c r="M13" s="10" t="str">
        <f>IF(L13&gt;='Inputs &amp; Setup'!$B$8,"YES","NO")</f>
        <v>YES</v>
      </c>
      <c r="N13" s="13" t="s">
        <v>143</v>
      </c>
      <c r="O13" s="2" t="s">
        <v>161</v>
      </c>
    </row>
    <row r="14" spans="1:15" ht="29" x14ac:dyDescent="0.35">
      <c r="A14" s="10">
        <v>10</v>
      </c>
      <c r="B14" s="1" t="s">
        <v>124</v>
      </c>
      <c r="C14" s="10" t="s">
        <v>120</v>
      </c>
      <c r="D14" s="10" t="s">
        <v>125</v>
      </c>
      <c r="E14" s="4" t="s">
        <v>162</v>
      </c>
      <c r="F14" s="13">
        <v>4</v>
      </c>
      <c r="G14" s="13">
        <v>3</v>
      </c>
      <c r="H14" s="13" t="s">
        <v>64</v>
      </c>
      <c r="I14" s="14">
        <f>VLOOKUP(H14,'Inputs &amp; Setup'!$A$24:$B$26,2,FALSE)</f>
        <v>0.8</v>
      </c>
      <c r="J14" s="13" t="s">
        <v>72</v>
      </c>
      <c r="K14" s="14">
        <f>VLOOKUP(J14,'Inputs &amp; Setup'!$A$30:$B$32,2,FALSE)</f>
        <v>1.2</v>
      </c>
      <c r="L14" s="14">
        <f t="shared" si="0"/>
        <v>46.1</v>
      </c>
      <c r="M14" s="10" t="str">
        <f>IF(L14&gt;='Inputs &amp; Setup'!$B$8,"YES","NO")</f>
        <v>NO</v>
      </c>
      <c r="N14" s="13" t="s">
        <v>143</v>
      </c>
      <c r="O14" s="2" t="s">
        <v>163</v>
      </c>
    </row>
    <row r="15" spans="1:15" ht="29" x14ac:dyDescent="0.35">
      <c r="A15" s="10">
        <v>11</v>
      </c>
      <c r="B15" s="1" t="s">
        <v>127</v>
      </c>
      <c r="C15" s="10" t="s">
        <v>110</v>
      </c>
      <c r="D15" s="10" t="s">
        <v>121</v>
      </c>
      <c r="E15" s="4" t="s">
        <v>164</v>
      </c>
      <c r="F15" s="13">
        <v>5</v>
      </c>
      <c r="G15" s="13">
        <v>3</v>
      </c>
      <c r="H15" s="13" t="s">
        <v>63</v>
      </c>
      <c r="I15" s="14">
        <f>VLOOKUP(H15,'Inputs &amp; Setup'!$A$24:$B$26,2,FALSE)</f>
        <v>1</v>
      </c>
      <c r="J15" s="13" t="s">
        <v>33</v>
      </c>
      <c r="K15" s="14">
        <f>VLOOKUP(J15,'Inputs &amp; Setup'!$A$30:$B$32,2,FALSE)</f>
        <v>1</v>
      </c>
      <c r="L15" s="14">
        <f t="shared" si="0"/>
        <v>60</v>
      </c>
      <c r="M15" s="10" t="str">
        <f>IF(L15&gt;='Inputs &amp; Setup'!$B$8,"YES","NO")</f>
        <v>YES</v>
      </c>
      <c r="N15" s="13" t="s">
        <v>143</v>
      </c>
      <c r="O15" s="2" t="s">
        <v>165</v>
      </c>
    </row>
    <row r="16" spans="1:15" ht="29" x14ac:dyDescent="0.35">
      <c r="A16" s="10">
        <v>12</v>
      </c>
      <c r="B16" s="1" t="s">
        <v>130</v>
      </c>
      <c r="C16" s="10" t="s">
        <v>92</v>
      </c>
      <c r="D16" s="10" t="s">
        <v>131</v>
      </c>
      <c r="E16" s="4" t="s">
        <v>166</v>
      </c>
      <c r="F16" s="13">
        <v>3</v>
      </c>
      <c r="G16" s="13">
        <v>2</v>
      </c>
      <c r="H16" s="13" t="s">
        <v>65</v>
      </c>
      <c r="I16" s="14">
        <f>VLOOKUP(H16,'Inputs &amp; Setup'!$A$24:$B$26,2,FALSE)</f>
        <v>0.6</v>
      </c>
      <c r="J16" s="13" t="s">
        <v>69</v>
      </c>
      <c r="K16" s="14">
        <f>VLOOKUP(J16,'Inputs &amp; Setup'!$A$30:$B$32,2,FALSE)</f>
        <v>0.8</v>
      </c>
      <c r="L16" s="14">
        <f t="shared" si="0"/>
        <v>11.5</v>
      </c>
      <c r="M16" s="10" t="str">
        <f>IF(L16&gt;='Inputs &amp; Setup'!$B$8,"YES","NO")</f>
        <v>NO</v>
      </c>
      <c r="N16" s="13" t="s">
        <v>143</v>
      </c>
      <c r="O16" s="2" t="s">
        <v>167</v>
      </c>
    </row>
  </sheetData>
  <mergeCells count="2">
    <mergeCell ref="A1:O1"/>
    <mergeCell ref="A3:O3"/>
  </mergeCells>
  <conditionalFormatting sqref="M5:M16">
    <cfRule type="cellIs" dxfId="4" priority="1" operator="equal">
      <formula>"YES"</formula>
    </cfRule>
  </conditionalFormatting>
  <dataValidations count="5">
    <dataValidation type="whole" sqref="F5:F16 G5:G16" xr:uid="{00000000-0002-0000-0300-000000000000}">
      <formula1>1</formula1>
      <formula2>5</formula2>
    </dataValidation>
    <dataValidation type="list" sqref="C5:C16" xr:uid="{00000000-0002-0000-0300-000001000000}">
      <formula1>"E,S,G"</formula1>
    </dataValidation>
    <dataValidation type="list" sqref="H5:H16" xr:uid="{00000000-0002-0000-0300-000002000000}">
      <formula1>"Short,Medium,Long"</formula1>
    </dataValidation>
    <dataValidation type="list" sqref="J5:J16" xr:uid="{00000000-0002-0000-0300-000003000000}">
      <formula1>"Slow,Moderate,Fast"</formula1>
    </dataValidation>
    <dataValidation type="list" sqref="N5:N16" xr:uid="{00000000-0002-0000-0300-000004000000}">
      <formula1>"Risk,Opportunity,Both"</formula1>
    </dataValidation>
  </dataValidations>
  <pageMargins left="0.75" right="0.75" top="1" bottom="1" header="0.5" footer="0.5"/>
  <tableParts count="1">
    <tablePart r:id="rId1"/>
  </tableParts>
  <extLst>
    <ext xmlns:x14="http://schemas.microsoft.com/office/spreadsheetml/2009/9/main" uri="{78C0D931-6437-407d-A8EE-F0AAD7539E65}">
      <x14:conditionalFormattings>
        <x14:conditionalFormatting xmlns:xm="http://schemas.microsoft.com/office/excel/2006/main">
          <x14:cfRule type="cellIs" priority="2" operator="greaterThanOrEqual" id="{00000000-000E-0000-0300-000002000000}">
            <xm:f>'Inputs &amp; Setup'!$B$8</xm:f>
            <x14:dxf>
              <fill>
                <patternFill patternType="solid">
                  <fgColor rgb="FFE2EFDA"/>
                </patternFill>
              </fill>
            </x14:dxf>
          </x14:cfRule>
          <xm:sqref>L5:L16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18"/>
  <sheetViews>
    <sheetView showGridLines="0" tabSelected="1" zoomScale="110" workbookViewId="0">
      <pane ySplit="4" topLeftCell="A15" activePane="bottomLeft" state="frozen"/>
      <selection pane="bottomLeft" activeCell="I5" sqref="I5"/>
    </sheetView>
  </sheetViews>
  <sheetFormatPr defaultRowHeight="14.5" x14ac:dyDescent="0.35"/>
  <cols>
    <col min="1" max="1" width="6" customWidth="1"/>
    <col min="2" max="2" width="34" customWidth="1"/>
    <col min="3" max="3" width="6" customWidth="1"/>
    <col min="4" max="4" width="10" customWidth="1"/>
    <col min="5" max="9" width="12" customWidth="1"/>
    <col min="10" max="10" width="14" customWidth="1"/>
    <col min="11" max="11" width="18" customWidth="1"/>
    <col min="12" max="12" width="22" customWidth="1"/>
    <col min="13" max="13" width="28" customWidth="1"/>
    <col min="14" max="14" width="16" customWidth="1"/>
    <col min="15" max="15" width="18" customWidth="1"/>
    <col min="16" max="23" width="13" hidden="1" customWidth="1"/>
  </cols>
  <sheetData>
    <row r="1" spans="1:20" ht="32" customHeight="1" x14ac:dyDescent="0.35">
      <c r="A1" s="16" t="s">
        <v>168</v>
      </c>
      <c r="B1" s="17"/>
      <c r="C1" s="17"/>
      <c r="D1" s="17"/>
      <c r="E1" s="17"/>
      <c r="F1" s="17"/>
      <c r="G1" s="17"/>
      <c r="H1" s="17"/>
      <c r="I1" s="17"/>
      <c r="J1" s="17"/>
      <c r="K1" s="17"/>
      <c r="L1" s="17"/>
      <c r="M1" s="17"/>
      <c r="N1" s="17"/>
      <c r="O1" s="17"/>
    </row>
    <row r="3" spans="1:20" x14ac:dyDescent="0.35">
      <c r="A3" s="31" t="s">
        <v>169</v>
      </c>
      <c r="B3" s="17"/>
      <c r="C3" s="17"/>
      <c r="D3" s="17"/>
      <c r="E3" s="17"/>
      <c r="F3" s="17"/>
      <c r="G3" s="17"/>
      <c r="H3" s="17"/>
      <c r="I3" s="17"/>
      <c r="J3" s="17"/>
      <c r="K3" s="17"/>
      <c r="L3" s="17"/>
      <c r="M3" s="17"/>
      <c r="N3" s="17"/>
      <c r="O3" s="17"/>
    </row>
    <row r="4" spans="1:20" ht="28" customHeight="1" x14ac:dyDescent="0.35">
      <c r="A4" s="9" t="s">
        <v>78</v>
      </c>
      <c r="B4" s="9" t="s">
        <v>79</v>
      </c>
      <c r="C4" s="9" t="s">
        <v>80</v>
      </c>
      <c r="D4" s="9" t="s">
        <v>81</v>
      </c>
      <c r="E4" s="9" t="s">
        <v>170</v>
      </c>
      <c r="F4" s="9" t="s">
        <v>171</v>
      </c>
      <c r="G4" s="9" t="s">
        <v>172</v>
      </c>
      <c r="H4" s="9" t="s">
        <v>174</v>
      </c>
      <c r="I4" s="9" t="s">
        <v>175</v>
      </c>
      <c r="J4" s="9" t="s">
        <v>176</v>
      </c>
      <c r="K4" s="9" t="s">
        <v>177</v>
      </c>
      <c r="L4" s="9" t="s">
        <v>178</v>
      </c>
      <c r="M4" s="9" t="s">
        <v>179</v>
      </c>
      <c r="N4" s="9" t="s">
        <v>180</v>
      </c>
      <c r="O4" s="9" t="s">
        <v>181</v>
      </c>
    </row>
    <row r="5" spans="1:20" ht="29" x14ac:dyDescent="0.35">
      <c r="A5" s="10">
        <v>1</v>
      </c>
      <c r="B5" s="1" t="str">
        <f>'Impact Assessment'!B5</f>
        <v>GHG emissions (Scope 1–3)</v>
      </c>
      <c r="C5" s="10" t="str">
        <f>'Impact Assessment'!C5</f>
        <v>E</v>
      </c>
      <c r="D5" s="10" t="str">
        <f>'Impact Assessment'!D5</f>
        <v>E1</v>
      </c>
      <c r="E5" s="14">
        <f>'Impact Assessment'!K5</f>
        <v>82.1</v>
      </c>
      <c r="F5" s="14">
        <f>'Financial Assessment'!L5</f>
        <v>76.8</v>
      </c>
      <c r="G5" s="14">
        <f>ROUND('Inputs &amp; Setup'!$B$9*E5+'Inputs &amp; Setup'!$B$10*F5,1)</f>
        <v>80</v>
      </c>
      <c r="H5" s="10" t="str">
        <f>IF(E5&gt;='Inputs &amp; Setup'!$B$7,"YES","NO")</f>
        <v>YES</v>
      </c>
      <c r="I5" s="10" t="str">
        <f>IF(F5&gt;='Inputs &amp; Setup'!$B$8,"YES","NO")</f>
        <v>YES</v>
      </c>
      <c r="J5" s="10" t="str">
        <f t="shared" ref="J5:J16" si="0">IF(AND(H5="YES",I5="YES"),"YES","NO")</f>
        <v>YES</v>
      </c>
      <c r="K5" s="10" t="str">
        <f t="shared" ref="K5:K16" si="1">IF(J5="YES","BOTH",IF(H5="YES","IMPACT‑ONLY",IF(I5="YES","FINANCIAL‑ONLY","NEITHER")))</f>
        <v>BOTH</v>
      </c>
      <c r="L5" s="1" t="str">
        <f t="shared" ref="L5:L16" si="2">IF(K5="BOTH","ESRS + investor-facing disclosure",IF(K5="IMPACT‑ONLY","ESRS focus; stakeholder narrative",IF(K5="FINANCIAL‑ONLY","Investor-facing (IFRS S1/S2-style)","Monitor / explain")))</f>
        <v>ESRS + investor-facing disclosure</v>
      </c>
      <c r="M5" s="4"/>
      <c r="N5" s="4"/>
      <c r="O5" s="4"/>
      <c r="Q5" s="15">
        <f>'Inputs &amp; Setup'!$B$8</f>
        <v>50</v>
      </c>
      <c r="R5" s="15">
        <v>0</v>
      </c>
      <c r="S5" s="15">
        <v>0</v>
      </c>
      <c r="T5" s="15">
        <f>'Inputs &amp; Setup'!$B$7</f>
        <v>50</v>
      </c>
    </row>
    <row r="6" spans="1:20" ht="29" x14ac:dyDescent="0.35">
      <c r="A6" s="10">
        <v>2</v>
      </c>
      <c r="B6" s="1" t="str">
        <f>'Impact Assessment'!B6</f>
        <v>Energy efficiency &amp; transition plan</v>
      </c>
      <c r="C6" s="10" t="str">
        <f>'Impact Assessment'!C6</f>
        <v>E</v>
      </c>
      <c r="D6" s="10" t="str">
        <f>'Impact Assessment'!D6</f>
        <v>E1</v>
      </c>
      <c r="E6" s="14">
        <f>'Impact Assessment'!K6</f>
        <v>58.7</v>
      </c>
      <c r="F6" s="14">
        <f>'Financial Assessment'!L6</f>
        <v>64</v>
      </c>
      <c r="G6" s="14">
        <f>ROUND('Inputs &amp; Setup'!$B$9*E6+'Inputs &amp; Setup'!$B$10*F6,1)</f>
        <v>60.8</v>
      </c>
      <c r="H6" s="10" t="str">
        <f>IF(E6&gt;='Inputs &amp; Setup'!$B$7,"YES","NO")</f>
        <v>YES</v>
      </c>
      <c r="I6" s="10" t="str">
        <f>IF(F6&gt;='Inputs &amp; Setup'!$B$8,"YES","NO")</f>
        <v>YES</v>
      </c>
      <c r="J6" s="10" t="str">
        <f t="shared" si="0"/>
        <v>YES</v>
      </c>
      <c r="K6" s="10" t="str">
        <f t="shared" si="1"/>
        <v>BOTH</v>
      </c>
      <c r="L6" s="1" t="str">
        <f t="shared" si="2"/>
        <v>ESRS + investor-facing disclosure</v>
      </c>
      <c r="M6" s="4"/>
      <c r="N6" s="4"/>
      <c r="O6" s="4"/>
      <c r="Q6" s="15">
        <f>'Inputs &amp; Setup'!$B$8</f>
        <v>50</v>
      </c>
      <c r="R6" s="15">
        <v>100</v>
      </c>
      <c r="S6" s="15">
        <v>100</v>
      </c>
      <c r="T6" s="15">
        <f>'Inputs &amp; Setup'!$B$7</f>
        <v>50</v>
      </c>
    </row>
    <row r="7" spans="1:20" ht="29" x14ac:dyDescent="0.35">
      <c r="A7" s="10">
        <v>3</v>
      </c>
      <c r="B7" s="1" t="str">
        <f>'Impact Assessment'!B7</f>
        <v>Air emissions &amp; pollutants (NOx/SOx/PM)</v>
      </c>
      <c r="C7" s="10" t="str">
        <f>'Impact Assessment'!C7</f>
        <v>E</v>
      </c>
      <c r="D7" s="10" t="str">
        <f>'Impact Assessment'!D7</f>
        <v>E2</v>
      </c>
      <c r="E7" s="14">
        <f>'Impact Assessment'!K7</f>
        <v>44</v>
      </c>
      <c r="F7" s="14">
        <f>'Financial Assessment'!L7</f>
        <v>28.8</v>
      </c>
      <c r="G7" s="14">
        <f>ROUND('Inputs &amp; Setup'!$B$9*E7+'Inputs &amp; Setup'!$B$10*F7,1)</f>
        <v>37.9</v>
      </c>
      <c r="H7" s="10" t="str">
        <f>IF(E7&gt;='Inputs &amp; Setup'!$B$7,"YES","NO")</f>
        <v>NO</v>
      </c>
      <c r="I7" s="10" t="str">
        <f>IF(F7&gt;='Inputs &amp; Setup'!$B$8,"YES","NO")</f>
        <v>NO</v>
      </c>
      <c r="J7" s="10" t="str">
        <f t="shared" si="0"/>
        <v>NO</v>
      </c>
      <c r="K7" s="10" t="str">
        <f t="shared" si="1"/>
        <v>NEITHER</v>
      </c>
      <c r="L7" s="1" t="str">
        <f t="shared" si="2"/>
        <v>Monitor / explain</v>
      </c>
      <c r="M7" s="4"/>
      <c r="N7" s="4"/>
      <c r="O7" s="4"/>
    </row>
    <row r="8" spans="1:20" x14ac:dyDescent="0.35">
      <c r="A8" s="10">
        <v>4</v>
      </c>
      <c r="B8" s="1" t="str">
        <f>'Impact Assessment'!B8</f>
        <v>Water use &amp; scarcity exposure</v>
      </c>
      <c r="C8" s="10" t="str">
        <f>'Impact Assessment'!C8</f>
        <v>E</v>
      </c>
      <c r="D8" s="10" t="str">
        <f>'Impact Assessment'!D8</f>
        <v>E3</v>
      </c>
      <c r="E8" s="14">
        <f>'Impact Assessment'!K8</f>
        <v>32.4</v>
      </c>
      <c r="F8" s="14">
        <f>'Financial Assessment'!L8</f>
        <v>11.5</v>
      </c>
      <c r="G8" s="14">
        <f>ROUND('Inputs &amp; Setup'!$B$9*E8+'Inputs &amp; Setup'!$B$10*F8,1)</f>
        <v>24</v>
      </c>
      <c r="H8" s="10" t="str">
        <f>IF(E8&gt;='Inputs &amp; Setup'!$B$7,"YES","NO")</f>
        <v>NO</v>
      </c>
      <c r="I8" s="10" t="str">
        <f>IF(F8&gt;='Inputs &amp; Setup'!$B$8,"YES","NO")</f>
        <v>NO</v>
      </c>
      <c r="J8" s="10" t="str">
        <f t="shared" si="0"/>
        <v>NO</v>
      </c>
      <c r="K8" s="10" t="str">
        <f t="shared" si="1"/>
        <v>NEITHER</v>
      </c>
      <c r="L8" s="1" t="str">
        <f t="shared" si="2"/>
        <v>Monitor / explain</v>
      </c>
      <c r="M8" s="4"/>
      <c r="N8" s="4"/>
      <c r="O8" s="4"/>
    </row>
    <row r="9" spans="1:20" ht="29" x14ac:dyDescent="0.35">
      <c r="A9" s="10">
        <v>5</v>
      </c>
      <c r="B9" s="1" t="str">
        <f>'Impact Assessment'!B9</f>
        <v>Waste, circularity &amp; hazardous materials</v>
      </c>
      <c r="C9" s="10" t="str">
        <f>'Impact Assessment'!C9</f>
        <v>E</v>
      </c>
      <c r="D9" s="10" t="str">
        <f>'Impact Assessment'!D9</f>
        <v>E5</v>
      </c>
      <c r="E9" s="14">
        <f>'Impact Assessment'!K9</f>
        <v>28.8</v>
      </c>
      <c r="F9" s="14">
        <f>'Financial Assessment'!L9</f>
        <v>19.2</v>
      </c>
      <c r="G9" s="14">
        <f>ROUND('Inputs &amp; Setup'!$B$9*E9+'Inputs &amp; Setup'!$B$10*F9,1)</f>
        <v>25</v>
      </c>
      <c r="H9" s="10" t="str">
        <f>IF(E9&gt;='Inputs &amp; Setup'!$B$7,"YES","NO")</f>
        <v>NO</v>
      </c>
      <c r="I9" s="10" t="str">
        <f>IF(F9&gt;='Inputs &amp; Setup'!$B$8,"YES","NO")</f>
        <v>NO</v>
      </c>
      <c r="J9" s="10" t="str">
        <f t="shared" si="0"/>
        <v>NO</v>
      </c>
      <c r="K9" s="10" t="str">
        <f t="shared" si="1"/>
        <v>NEITHER</v>
      </c>
      <c r="L9" s="1" t="str">
        <f t="shared" si="2"/>
        <v>Monitor / explain</v>
      </c>
      <c r="M9" s="4"/>
      <c r="N9" s="4"/>
      <c r="O9" s="4"/>
    </row>
    <row r="10" spans="1:20" ht="29" x14ac:dyDescent="0.35">
      <c r="A10" s="10">
        <v>6</v>
      </c>
      <c r="B10" s="1" t="str">
        <f>'Impact Assessment'!B10</f>
        <v>Workplace health &amp; safety (injury/fatality)</v>
      </c>
      <c r="C10" s="10" t="str">
        <f>'Impact Assessment'!C10</f>
        <v>S</v>
      </c>
      <c r="D10" s="10" t="str">
        <f>'Impact Assessment'!D10</f>
        <v>S1</v>
      </c>
      <c r="E10" s="14">
        <f>'Impact Assessment'!K10</f>
        <v>89.6</v>
      </c>
      <c r="F10" s="14">
        <f>'Financial Assessment'!L10</f>
        <v>48</v>
      </c>
      <c r="G10" s="14">
        <f>ROUND('Inputs &amp; Setup'!$B$9*E10+'Inputs &amp; Setup'!$B$10*F10,1)</f>
        <v>73</v>
      </c>
      <c r="H10" s="10" t="str">
        <f>IF(E10&gt;='Inputs &amp; Setup'!$B$7,"YES","NO")</f>
        <v>YES</v>
      </c>
      <c r="I10" s="10" t="str">
        <f>IF(F10&gt;='Inputs &amp; Setup'!$B$8,"YES","NO")</f>
        <v>NO</v>
      </c>
      <c r="J10" s="10" t="str">
        <f t="shared" si="0"/>
        <v>NO</v>
      </c>
      <c r="K10" s="10" t="str">
        <f t="shared" si="1"/>
        <v>IMPACT‑ONLY</v>
      </c>
      <c r="L10" s="1" t="str">
        <f t="shared" si="2"/>
        <v>ESRS focus; stakeholder narrative</v>
      </c>
      <c r="M10" s="4"/>
      <c r="N10" s="4"/>
      <c r="O10" s="4"/>
    </row>
    <row r="11" spans="1:20" x14ac:dyDescent="0.35">
      <c r="A11" s="10">
        <v>7</v>
      </c>
      <c r="B11" s="1" t="str">
        <f>'Impact Assessment'!B11</f>
        <v>Diversity, equity &amp; inclusion</v>
      </c>
      <c r="C11" s="10" t="str">
        <f>'Impact Assessment'!C11</f>
        <v>S</v>
      </c>
      <c r="D11" s="10" t="str">
        <f>'Impact Assessment'!D11</f>
        <v>S1</v>
      </c>
      <c r="E11" s="14">
        <f>'Impact Assessment'!K11</f>
        <v>32</v>
      </c>
      <c r="F11" s="14">
        <f>'Financial Assessment'!L11</f>
        <v>12.8</v>
      </c>
      <c r="G11" s="14">
        <f>ROUND('Inputs &amp; Setup'!$B$9*E11+'Inputs &amp; Setup'!$B$10*F11,1)</f>
        <v>24.3</v>
      </c>
      <c r="H11" s="10" t="str">
        <f>IF(E11&gt;='Inputs &amp; Setup'!$B$7,"YES","NO")</f>
        <v>NO</v>
      </c>
      <c r="I11" s="10" t="str">
        <f>IF(F11&gt;='Inputs &amp; Setup'!$B$8,"YES","NO")</f>
        <v>NO</v>
      </c>
      <c r="J11" s="10" t="str">
        <f t="shared" si="0"/>
        <v>NO</v>
      </c>
      <c r="K11" s="10" t="str">
        <f t="shared" si="1"/>
        <v>NEITHER</v>
      </c>
      <c r="L11" s="1" t="str">
        <f t="shared" si="2"/>
        <v>Monitor / explain</v>
      </c>
      <c r="M11" s="4"/>
      <c r="N11" s="4"/>
      <c r="O11" s="4"/>
    </row>
    <row r="12" spans="1:20" ht="29" x14ac:dyDescent="0.35">
      <c r="A12" s="10">
        <v>8</v>
      </c>
      <c r="B12" s="1" t="str">
        <f>'Impact Assessment'!B12</f>
        <v>Supply chain human rights (forced/child labor)</v>
      </c>
      <c r="C12" s="10" t="str">
        <f>'Impact Assessment'!C12</f>
        <v>S</v>
      </c>
      <c r="D12" s="10" t="str">
        <f>'Impact Assessment'!D12</f>
        <v>S2</v>
      </c>
      <c r="E12" s="14">
        <f>'Impact Assessment'!K12</f>
        <v>67.2</v>
      </c>
      <c r="F12" s="14">
        <f>'Financial Assessment'!L12</f>
        <v>46.1</v>
      </c>
      <c r="G12" s="14">
        <f>ROUND('Inputs &amp; Setup'!$B$9*E12+'Inputs &amp; Setup'!$B$10*F12,1)</f>
        <v>58.8</v>
      </c>
      <c r="H12" s="10" t="str">
        <f>IF(E12&gt;='Inputs &amp; Setup'!$B$7,"YES","NO")</f>
        <v>YES</v>
      </c>
      <c r="I12" s="10" t="str">
        <f>IF(F12&gt;='Inputs &amp; Setup'!$B$8,"YES","NO")</f>
        <v>NO</v>
      </c>
      <c r="J12" s="10" t="str">
        <f t="shared" si="0"/>
        <v>NO</v>
      </c>
      <c r="K12" s="10" t="str">
        <f t="shared" si="1"/>
        <v>IMPACT‑ONLY</v>
      </c>
      <c r="L12" s="1" t="str">
        <f t="shared" si="2"/>
        <v>ESRS focus; stakeholder narrative</v>
      </c>
      <c r="M12" s="4"/>
      <c r="N12" s="4"/>
      <c r="O12" s="4"/>
    </row>
    <row r="13" spans="1:20" ht="29" x14ac:dyDescent="0.35">
      <c r="A13" s="10">
        <v>9</v>
      </c>
      <c r="B13" s="1" t="str">
        <f>'Impact Assessment'!B13</f>
        <v>Data privacy &amp; cybersecurity</v>
      </c>
      <c r="C13" s="10" t="str">
        <f>'Impact Assessment'!C13</f>
        <v>G</v>
      </c>
      <c r="D13" s="10" t="str">
        <f>'Impact Assessment'!D13</f>
        <v>S4</v>
      </c>
      <c r="E13" s="14">
        <f>'Impact Assessment'!K13</f>
        <v>64.5</v>
      </c>
      <c r="F13" s="14">
        <f>'Financial Assessment'!L13</f>
        <v>96</v>
      </c>
      <c r="G13" s="14">
        <f>ROUND('Inputs &amp; Setup'!$B$9*E13+'Inputs &amp; Setup'!$B$10*F13,1)</f>
        <v>77.099999999999994</v>
      </c>
      <c r="H13" s="10" t="str">
        <f>IF(E13&gt;='Inputs &amp; Setup'!$B$7,"YES","NO")</f>
        <v>YES</v>
      </c>
      <c r="I13" s="10" t="str">
        <f>IF(F13&gt;='Inputs &amp; Setup'!$B$8,"YES","NO")</f>
        <v>YES</v>
      </c>
      <c r="J13" s="10" t="str">
        <f t="shared" si="0"/>
        <v>YES</v>
      </c>
      <c r="K13" s="10" t="str">
        <f t="shared" si="1"/>
        <v>BOTH</v>
      </c>
      <c r="L13" s="1" t="str">
        <f t="shared" si="2"/>
        <v>ESRS + investor-facing disclosure</v>
      </c>
      <c r="M13" s="4"/>
      <c r="N13" s="4"/>
      <c r="O13" s="4"/>
    </row>
    <row r="14" spans="1:20" x14ac:dyDescent="0.35">
      <c r="A14" s="10">
        <v>10</v>
      </c>
      <c r="B14" s="1" t="str">
        <f>'Impact Assessment'!B14</f>
        <v>Anti-corruption &amp; business ethics</v>
      </c>
      <c r="C14" s="10" t="str">
        <f>'Impact Assessment'!C14</f>
        <v>G</v>
      </c>
      <c r="D14" s="10" t="str">
        <f>'Impact Assessment'!D14</f>
        <v>G1</v>
      </c>
      <c r="E14" s="14">
        <f>'Impact Assessment'!K14</f>
        <v>48.4</v>
      </c>
      <c r="F14" s="14">
        <f>'Financial Assessment'!L14</f>
        <v>46.1</v>
      </c>
      <c r="G14" s="14">
        <f>ROUND('Inputs &amp; Setup'!$B$9*E14+'Inputs &amp; Setup'!$B$10*F14,1)</f>
        <v>47.5</v>
      </c>
      <c r="H14" s="10" t="str">
        <f>IF(E14&gt;='Inputs &amp; Setup'!$B$7,"YES","NO")</f>
        <v>NO</v>
      </c>
      <c r="I14" s="10" t="str">
        <f>IF(F14&gt;='Inputs &amp; Setup'!$B$8,"YES","NO")</f>
        <v>NO</v>
      </c>
      <c r="J14" s="10" t="str">
        <f t="shared" si="0"/>
        <v>NO</v>
      </c>
      <c r="K14" s="10" t="str">
        <f t="shared" si="1"/>
        <v>NEITHER</v>
      </c>
      <c r="L14" s="1" t="str">
        <f t="shared" si="2"/>
        <v>Monitor / explain</v>
      </c>
      <c r="M14" s="4"/>
      <c r="N14" s="4"/>
      <c r="O14" s="4"/>
    </row>
    <row r="15" spans="1:20" ht="29" x14ac:dyDescent="0.35">
      <c r="A15" s="10">
        <v>11</v>
      </c>
      <c r="B15" s="1" t="str">
        <f>'Impact Assessment'!B15</f>
        <v>Product quality &amp; safety</v>
      </c>
      <c r="C15" s="10" t="str">
        <f>'Impact Assessment'!C15</f>
        <v>S</v>
      </c>
      <c r="D15" s="10" t="str">
        <f>'Impact Assessment'!D15</f>
        <v>S4</v>
      </c>
      <c r="E15" s="14">
        <f>'Impact Assessment'!K15</f>
        <v>48</v>
      </c>
      <c r="F15" s="14">
        <f>'Financial Assessment'!L15</f>
        <v>60</v>
      </c>
      <c r="G15" s="14">
        <f>ROUND('Inputs &amp; Setup'!$B$9*E15+'Inputs &amp; Setup'!$B$10*F15,1)</f>
        <v>52.8</v>
      </c>
      <c r="H15" s="10" t="str">
        <f>IF(E15&gt;='Inputs &amp; Setup'!$B$7,"YES","NO")</f>
        <v>NO</v>
      </c>
      <c r="I15" s="10" t="str">
        <f>IF(F15&gt;='Inputs &amp; Setup'!$B$8,"YES","NO")</f>
        <v>YES</v>
      </c>
      <c r="J15" s="10" t="str">
        <f t="shared" si="0"/>
        <v>NO</v>
      </c>
      <c r="K15" s="10" t="str">
        <f t="shared" si="1"/>
        <v>FINANCIAL‑ONLY</v>
      </c>
      <c r="L15" s="1" t="str">
        <f t="shared" si="2"/>
        <v>Investor-facing (IFRS S1/S2-style)</v>
      </c>
      <c r="M15" s="4"/>
      <c r="N15" s="4"/>
      <c r="O15" s="4"/>
    </row>
    <row r="16" spans="1:20" x14ac:dyDescent="0.35">
      <c r="A16" s="10">
        <v>12</v>
      </c>
      <c r="B16" s="1" t="str">
        <f>'Impact Assessment'!B16</f>
        <v>Biodiversity impacts (land/sourcing)</v>
      </c>
      <c r="C16" s="10" t="str">
        <f>'Impact Assessment'!C16</f>
        <v>E</v>
      </c>
      <c r="D16" s="10" t="str">
        <f>'Impact Assessment'!D16</f>
        <v>E4</v>
      </c>
      <c r="E16" s="14">
        <f>'Impact Assessment'!K16</f>
        <v>29.3</v>
      </c>
      <c r="F16" s="14">
        <f>'Financial Assessment'!L16</f>
        <v>11.5</v>
      </c>
      <c r="G16" s="14">
        <f>ROUND('Inputs &amp; Setup'!$B$9*E16+'Inputs &amp; Setup'!$B$10*F16,1)</f>
        <v>22.2</v>
      </c>
      <c r="H16" s="10" t="str">
        <f>IF(E16&gt;='Inputs &amp; Setup'!$B$7,"YES","NO")</f>
        <v>NO</v>
      </c>
      <c r="I16" s="10" t="str">
        <f>IF(F16&gt;='Inputs &amp; Setup'!$B$8,"YES","NO")</f>
        <v>NO</v>
      </c>
      <c r="J16" s="10" t="str">
        <f t="shared" si="0"/>
        <v>NO</v>
      </c>
      <c r="K16" s="10" t="str">
        <f t="shared" si="1"/>
        <v>NEITHER</v>
      </c>
      <c r="L16" s="1" t="str">
        <f t="shared" si="2"/>
        <v>Monitor / explain</v>
      </c>
      <c r="M16" s="4"/>
      <c r="N16" s="4"/>
      <c r="O16" s="4"/>
    </row>
    <row r="18" spans="1:6" x14ac:dyDescent="0.35">
      <c r="A18" s="32"/>
      <c r="B18" s="17"/>
      <c r="C18" s="17"/>
      <c r="D18" s="17"/>
      <c r="E18" s="17"/>
      <c r="F18" s="17"/>
    </row>
  </sheetData>
  <mergeCells count="3">
    <mergeCell ref="A1:O1"/>
    <mergeCell ref="A18:F18"/>
    <mergeCell ref="A3:O3"/>
  </mergeCells>
  <conditionalFormatting sqref="K5:K16">
    <cfRule type="cellIs" dxfId="3" priority="1" operator="equal">
      <formula>"BOTH"</formula>
    </cfRule>
    <cfRule type="cellIs" dxfId="2" priority="2" operator="equal">
      <formula>"FINANCIAL‑ONLY"</formula>
    </cfRule>
    <cfRule type="cellIs" dxfId="1" priority="3" operator="equal">
      <formula>"IMPACT‑ONLY"</formula>
    </cfRule>
    <cfRule type="cellIs" dxfId="0" priority="4" operator="equal">
      <formula>"NEITHER"</formula>
    </cfRule>
  </conditionalFormatting>
  <pageMargins left="0.75" right="0.75" top="1" bottom="1" header="0.5" footer="0.5"/>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About the Tool</vt:lpstr>
      <vt:lpstr>Dashboard</vt:lpstr>
      <vt:lpstr>Inputs &amp; Setup</vt:lpstr>
      <vt:lpstr>Impact Assessment</vt:lpstr>
      <vt:lpstr>Financial Assessment</vt:lpstr>
      <vt:lpstr>Double Materiality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Umar Farooq</cp:lastModifiedBy>
  <dcterms:created xsi:type="dcterms:W3CDTF">2026-03-04T08:55:32Z</dcterms:created>
  <dcterms:modified xsi:type="dcterms:W3CDTF">2026-03-05T04:41:56Z</dcterms:modified>
</cp:coreProperties>
</file>