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matriarch835-my.sharepoint.com/personal/sajjeed_matriarch_ventures/Documents/Sajjeed-Personal/Matriarch/Sustainadility/07 Thought Leadership Projects/Webinars/CBUAE Webinar deliverables/"/>
    </mc:Choice>
  </mc:AlternateContent>
  <xr:revisionPtr revIDLastSave="9" documentId="13_ncr:20001_{15AA9FB6-14A7-429C-B716-64C4C3F13AF3}" xr6:coauthVersionLast="47" xr6:coauthVersionMax="47" xr10:uidLastSave="{B404D74D-F983-4A1E-A7FB-FDB6D16C6D94}"/>
  <bookViews>
    <workbookView xWindow="-110" yWindow="-110" windowWidth="19420" windowHeight="10300" xr2:uid="{00000000-000D-0000-FFFF-FFFF00000000}"/>
  </bookViews>
  <sheets>
    <sheet name="About_the_toolkit" sheetId="6" r:id="rId1"/>
    <sheet name="Dashboard" sheetId="1" r:id="rId2"/>
    <sheet name="Checklist" sheetId="2" r:id="rId3"/>
    <sheet name="Remediation_Plan" sheetId="3" r:id="rId4"/>
    <sheet name="Evidence_Register" sheetId="4" r:id="rId5"/>
    <sheet name="Metrics_KRIs" sheetId="5" r:id="rId6"/>
  </sheets>
  <calcPr calcId="191029"/>
</workbook>
</file>

<file path=xl/calcChain.xml><?xml version="1.0" encoding="utf-8"?>
<calcChain xmlns="http://schemas.openxmlformats.org/spreadsheetml/2006/main">
  <c r="C3" i="3" l="1"/>
  <c r="G12" i="4"/>
  <c r="G11" i="4"/>
  <c r="G10" i="4"/>
  <c r="G9" i="4"/>
  <c r="G8" i="4"/>
  <c r="G7" i="4"/>
  <c r="G6" i="4"/>
  <c r="G5" i="4"/>
  <c r="G4" i="4"/>
  <c r="G3" i="4"/>
  <c r="C12" i="3"/>
  <c r="C11" i="3"/>
  <c r="C10" i="3"/>
  <c r="C9" i="3"/>
  <c r="C8" i="3"/>
  <c r="C7" i="3"/>
  <c r="C6" i="3"/>
  <c r="C5" i="3"/>
  <c r="C4" i="3"/>
  <c r="C2" i="3"/>
  <c r="C19" i="1"/>
  <c r="D19" i="1" s="1"/>
  <c r="B19" i="1"/>
  <c r="C18" i="1"/>
  <c r="D18" i="1" s="1"/>
  <c r="B18" i="1"/>
  <c r="C17" i="1"/>
  <c r="D17" i="1" s="1"/>
  <c r="B17" i="1"/>
  <c r="C16" i="1"/>
  <c r="D16" i="1" s="1"/>
  <c r="B16" i="1"/>
  <c r="C15" i="1"/>
  <c r="D15" i="1" s="1"/>
  <c r="B15" i="1"/>
  <c r="C14" i="1"/>
  <c r="D14" i="1" s="1"/>
  <c r="B14" i="1"/>
  <c r="C13" i="1"/>
  <c r="D13" i="1" s="1"/>
  <c r="B13" i="1"/>
  <c r="E8" i="1"/>
  <c r="E7" i="1"/>
  <c r="B7" i="1"/>
  <c r="B27" i="1" s="1"/>
  <c r="E6" i="1"/>
  <c r="B6" i="1"/>
  <c r="B26" i="1" s="1"/>
  <c r="E5" i="1"/>
  <c r="B5" i="1"/>
  <c r="B25" i="1" s="1"/>
  <c r="E4" i="1"/>
  <c r="B4" i="1"/>
  <c r="B24" i="1" s="1"/>
  <c r="E3" i="1"/>
  <c r="B3" i="1"/>
  <c r="B8" i="1" l="1"/>
</calcChain>
</file>

<file path=xl/sharedStrings.xml><?xml version="1.0" encoding="utf-8"?>
<sst xmlns="http://schemas.openxmlformats.org/spreadsheetml/2006/main" count="625" uniqueCount="325">
  <si>
    <t>CBUAE Climate Risk Compliance — Implementation Dashboard</t>
  </si>
  <si>
    <t>Total Requirements</t>
  </si>
  <si>
    <t>Requirements missing Evidence_ID</t>
  </si>
  <si>
    <t>Implemented</t>
  </si>
  <si>
    <t>Overdue Targets (Checklist)</t>
  </si>
  <si>
    <t>In Progress</t>
  </si>
  <si>
    <t>Open Remediation Actions</t>
  </si>
  <si>
    <t>Not Started</t>
  </si>
  <si>
    <t>Overdue Remediation Actions</t>
  </si>
  <si>
    <t>Blocked</t>
  </si>
  <si>
    <t>Metrics with Data Available</t>
  </si>
  <si>
    <t>Overall Completion %</t>
  </si>
  <si>
    <t>Metrics Missing Data</t>
  </si>
  <si>
    <t>Completion by Article</t>
  </si>
  <si>
    <t>Article</t>
  </si>
  <si>
    <t>Total</t>
  </si>
  <si>
    <t>Completion %</t>
  </si>
  <si>
    <t>Art 1</t>
  </si>
  <si>
    <t>Art 2</t>
  </si>
  <si>
    <t>Art 3</t>
  </si>
  <si>
    <t>Art 4</t>
  </si>
  <si>
    <t>Art 5</t>
  </si>
  <si>
    <t>Art 6</t>
  </si>
  <si>
    <t>Art 7-8</t>
  </si>
  <si>
    <t>Status Distribution</t>
  </si>
  <si>
    <t>Status</t>
  </si>
  <si>
    <t>Count</t>
  </si>
  <si>
    <t>Req_ID</t>
  </si>
  <si>
    <t>Domain</t>
  </si>
  <si>
    <t>Clause</t>
  </si>
  <si>
    <t>Requirement (Control Objective)</t>
  </si>
  <si>
    <t>Owner</t>
  </si>
  <si>
    <t>Frequency</t>
  </si>
  <si>
    <t>Evidence_ID</t>
  </si>
  <si>
    <t>Target_Date</t>
  </si>
  <si>
    <t>Completion_Date</t>
  </si>
  <si>
    <t>Notes</t>
  </si>
  <si>
    <t>CBUAE-001</t>
  </si>
  <si>
    <t>Applicability</t>
  </si>
  <si>
    <t>1.1</t>
  </si>
  <si>
    <t>Confirm institution is in-scope and define compliance perimeter (solo + group-wide where applicable).</t>
  </si>
  <si>
    <t>Compliance</t>
  </si>
  <si>
    <t>Annual</t>
  </si>
  <si>
    <t>EV-001</t>
  </si>
  <si>
    <t/>
  </si>
  <si>
    <t>CBUAE-002</t>
  </si>
  <si>
    <t>1.2</t>
  </si>
  <si>
    <t>Document proportionality approach (how requirements are met given size/complexity).</t>
  </si>
  <si>
    <t>CRO</t>
  </si>
  <si>
    <t>EV-002</t>
  </si>
  <si>
    <t>CBUAE-003</t>
  </si>
  <si>
    <t>Governance</t>
  </si>
  <si>
    <t>2.1</t>
  </si>
  <si>
    <t>Board approved climate-risk governance framework and assigns ultimate accountability.</t>
  </si>
  <si>
    <t>Board Secretariat</t>
  </si>
  <si>
    <t>EV-003</t>
  </si>
  <si>
    <t>CBUAE-004</t>
  </si>
  <si>
    <t>2.2</t>
  </si>
  <si>
    <t>Board and senior management maintain climate competence (skills matrix + annual training plan).</t>
  </si>
  <si>
    <t>HR / L&amp;D</t>
  </si>
  <si>
    <t>Quarterly</t>
  </si>
  <si>
    <t>EV-004</t>
  </si>
  <si>
    <t>CBUAE-005</t>
  </si>
  <si>
    <t>2.3</t>
  </si>
  <si>
    <t>Board receives decision-useful dashboards on climate exposures and approves climate risk appetite at least annually.</t>
  </si>
  <si>
    <t>EV-005</t>
  </si>
  <si>
    <t>CBUAE-006</t>
  </si>
  <si>
    <t>2.4</t>
  </si>
  <si>
    <t>Committee mandates updated (Risk/Audit/Remuneration) to include climate responsibilities and escalation routes.</t>
  </si>
  <si>
    <t>EV-006</t>
  </si>
  <si>
    <t>CBUAE-007</t>
  </si>
  <si>
    <t>2.5</t>
  </si>
  <si>
    <t>Resourcing plan approved (budget, roles, expertise) for climate risk implementation.</t>
  </si>
  <si>
    <t>EV-007</t>
  </si>
  <si>
    <t>CBUAE-008</t>
  </si>
  <si>
    <t>2.6</t>
  </si>
  <si>
    <t>Green/ESG-labelled products governed by clear eligibility criteria and product approval controls to prevent greenwashing.</t>
  </si>
  <si>
    <t>Product</t>
  </si>
  <si>
    <t>EV-008</t>
  </si>
  <si>
    <t>CBUAE-009</t>
  </si>
  <si>
    <t>2.7</t>
  </si>
  <si>
    <t>Customer due diligence and ongoing monitoring for green/ESG products (use-of-proceeds / KPIs / terms).</t>
  </si>
  <si>
    <t>Ongoing</t>
  </si>
  <si>
    <t>EV-009</t>
  </si>
  <si>
    <t>CBUAE-010</t>
  </si>
  <si>
    <t>Strategy</t>
  </si>
  <si>
    <t>3.1</t>
  </si>
  <si>
    <t>Assess climate-risk impacts on business environment, business model and activities across short/medium/long horizons.</t>
  </si>
  <si>
    <t>EV-010</t>
  </si>
  <si>
    <t>CBUAE-011</t>
  </si>
  <si>
    <t>3.2</t>
  </si>
  <si>
    <t>Define and cascade mitigation actions and strategic adjustments into execution plans (products, markets, operations, IT, resourcing).</t>
  </si>
  <si>
    <t>COO</t>
  </si>
  <si>
    <t>EV-011</t>
  </si>
  <si>
    <t>CBUAE-012</t>
  </si>
  <si>
    <t>ERM</t>
  </si>
  <si>
    <t>4.1</t>
  </si>
  <si>
    <t>Integrate climate risk into risk taxonomy and ERM framework (identification, measurement, control, reporting, mitigation).</t>
  </si>
  <si>
    <t>EV-012</t>
  </si>
  <si>
    <t>CBUAE-013</t>
  </si>
  <si>
    <t>4.2</t>
  </si>
  <si>
    <t>Establish climate data management framework compliant with UAE data protection laws.</t>
  </si>
  <si>
    <t>Data Office</t>
  </si>
  <si>
    <t>EV-013</t>
  </si>
  <si>
    <t>CBUAE-014</t>
  </si>
  <si>
    <t>4.3</t>
  </si>
  <si>
    <t>Define climate metrics/KRIs linking physical/transition/liability drivers to existing risk categories.</t>
  </si>
  <si>
    <t>Risk Analytics</t>
  </si>
  <si>
    <t>EV-014</t>
  </si>
  <si>
    <t>CBUAE-015</t>
  </si>
  <si>
    <t>4.4</t>
  </si>
  <si>
    <t>Internal reporting system provides relevant, accurate, timely climate-risk information to Board and senior management.</t>
  </si>
  <si>
    <t>Risk Reporting</t>
  </si>
  <si>
    <t>Monthly</t>
  </si>
  <si>
    <t>EV-015</t>
  </si>
  <si>
    <t>CBUAE-016</t>
  </si>
  <si>
    <t>4.5</t>
  </si>
  <si>
    <t>Set climate risk limits consistent with risk appetite and define breach escalation procedures.</t>
  </si>
  <si>
    <t>EV-016</t>
  </si>
  <si>
    <t>CBUAE-017</t>
  </si>
  <si>
    <t>4.6</t>
  </si>
  <si>
    <t>Implement mitigation tools addressing impacts on business model, capital and liquidity over multiple horizons.</t>
  </si>
  <si>
    <t>Treasury</t>
  </si>
  <si>
    <t>EV-017</t>
  </si>
  <si>
    <t>CBUAE-018</t>
  </si>
  <si>
    <t>Credit/Underwriting</t>
  </si>
  <si>
    <t>4.7</t>
  </si>
  <si>
    <t>Embed climate considerations in credit, investment and underwriting policies and lifecycle processes (origination to monitoring).</t>
  </si>
  <si>
    <t>Credit Risk</t>
  </si>
  <si>
    <t>EV-018</t>
  </si>
  <si>
    <t>CBUAE-019</t>
  </si>
  <si>
    <t>Customer-level assessment covers collateral values, cashflows, profitability, project economics and transition plans; considers physical/transition/liability risks.</t>
  </si>
  <si>
    <t>EV-019</t>
  </si>
  <si>
    <t>CBUAE-020</t>
  </si>
  <si>
    <t>Portfolio exposure mapping by geography/sector/concentration (including collateral where relevant).</t>
  </si>
  <si>
    <t>EV-020</t>
  </si>
  <si>
    <t>CBUAE-021</t>
  </si>
  <si>
    <t>External climate ratings use controlled: suitability review, limitations documented, and adjustments justified where applied.</t>
  </si>
  <si>
    <t>Model Risk</t>
  </si>
  <si>
    <t>EV-021</t>
  </si>
  <si>
    <t>CBUAE-022</t>
  </si>
  <si>
    <t>Develop in-house climate scoring overlay combining quantitative and qualitative factors.</t>
  </si>
  <si>
    <t>EV-022</t>
  </si>
  <si>
    <t>CBUAE-023</t>
  </si>
  <si>
    <t>Market Risk</t>
  </si>
  <si>
    <t>4.8</t>
  </si>
  <si>
    <t>Assess market positions for climate exposure; consider repricing risk from sentiment, technology and policy shifts.</t>
  </si>
  <si>
    <t>EV-023</t>
  </si>
  <si>
    <t>CBUAE-024</t>
  </si>
  <si>
    <t>Use stress/sensitivity analysis for climate-driven shocks and non-linear effects in valuations.</t>
  </si>
  <si>
    <t>EV-024</t>
  </si>
  <si>
    <t>CBUAE-025</t>
  </si>
  <si>
    <t>Operational/BCP</t>
  </si>
  <si>
    <t>4.9</t>
  </si>
  <si>
    <t>Assess physical climate risk impacts on business continuity, outsourcing and critical functions; update BCP accordingly.</t>
  </si>
  <si>
    <t>Operational Risk</t>
  </si>
  <si>
    <t>EV-025</t>
  </si>
  <si>
    <t>CBUAE-026</t>
  </si>
  <si>
    <t>Liquidity Risk</t>
  </si>
  <si>
    <t>4.10</t>
  </si>
  <si>
    <t>Assess climate drivers for liquidity/funding under normal and stress conditions; integrate into liquidity planning horizons.</t>
  </si>
  <si>
    <t>EV-026</t>
  </si>
  <si>
    <t>CBUAE-027</t>
  </si>
  <si>
    <t>Scenario Analysis</t>
  </si>
  <si>
    <t>4.11</t>
  </si>
  <si>
    <t>Maintain internal capability to perform climate scenario analysis at least annually.</t>
  </si>
  <si>
    <t>EV-027</t>
  </si>
  <si>
    <t>CBUAE-028</t>
  </si>
  <si>
    <t>Scenarios cover physical/transition/liability risk, multi-horizon (S/M/L) and include plausible and severe pathways.</t>
  </si>
  <si>
    <t>EV-028</t>
  </si>
  <si>
    <t>CBUAE-029</t>
  </si>
  <si>
    <t>Document scenario rationale, assumptions, variables, results, management actions; compare against baseline.</t>
  </si>
  <si>
    <t>EV-029</t>
  </si>
  <si>
    <t>CBUAE-030</t>
  </si>
  <si>
    <t>Use outputs to update risk framework adequacy and define mitigation actions; feed into capital and liquidity planning.</t>
  </si>
  <si>
    <t>EV-030</t>
  </si>
  <si>
    <t>CBUAE-031</t>
  </si>
  <si>
    <t>Capital/Solvency</t>
  </si>
  <si>
    <t>5.1</t>
  </si>
  <si>
    <t>Evaluate capital and solvency impacts of climate risks over planning horizons.</t>
  </si>
  <si>
    <t>Finance</t>
  </si>
  <si>
    <t>EV-031</t>
  </si>
  <si>
    <t>CBUAE-032</t>
  </si>
  <si>
    <t>5.2</t>
  </si>
  <si>
    <t>Integrate climate risks into ICAAP (banks) or ORSA (insurers) with documented results and actions.</t>
  </si>
  <si>
    <t>EV-032</t>
  </si>
  <si>
    <t>CBUAE-033</t>
  </si>
  <si>
    <t>6.1</t>
  </si>
  <si>
    <t>Implement compliance monitoring and testing (2LoD + Internal Audit) for climate-risk requirements.</t>
  </si>
  <si>
    <t>Semi-Annual</t>
  </si>
  <si>
    <t>EV-033</t>
  </si>
  <si>
    <t>CBUAE-034</t>
  </si>
  <si>
    <t>Remediation</t>
  </si>
  <si>
    <t>6.2</t>
  </si>
  <si>
    <t>Prepare remediation plan for any gaps with rationale, milestones, owners and progress reporting to CBUAE as needed.</t>
  </si>
  <si>
    <t>As Needed</t>
  </si>
  <si>
    <t>EV-034</t>
  </si>
  <si>
    <t>CBUAE-035</t>
  </si>
  <si>
    <t>Supervisory/Enforcement</t>
  </si>
  <si>
    <t>7.1</t>
  </si>
  <si>
    <t>Supervisory readiness: maintain evidence pack; understand potential supervisory actions/sanctions for non-compliance.</t>
  </si>
  <si>
    <t>EV-035</t>
  </si>
  <si>
    <t>Action_ID</t>
  </si>
  <si>
    <t>Requirement (auto)</t>
  </si>
  <si>
    <t>Gap / Issue</t>
  </si>
  <si>
    <t>Action</t>
  </si>
  <si>
    <t>Due_Date</t>
  </si>
  <si>
    <t>Action_Status</t>
  </si>
  <si>
    <t>Dependency</t>
  </si>
  <si>
    <t>A-001</t>
  </si>
  <si>
    <t>Risk/Audit/RemCo ToR missing climate responsibilities</t>
  </si>
  <si>
    <t>Draft amendments + route for Board approval</t>
  </si>
  <si>
    <t>A-002</t>
  </si>
  <si>
    <t>No documented eligibility criteria; greenwashing risk</t>
  </si>
  <si>
    <t>Publish eligibility criteria + product approval checklist</t>
  </si>
  <si>
    <t>A-003</t>
  </si>
  <si>
    <t>Data governance not finalized</t>
  </si>
  <si>
    <t>Define data model, lineage, access controls, retention</t>
  </si>
  <si>
    <t>A-004</t>
  </si>
  <si>
    <t>Limits not defined</t>
  </si>
  <si>
    <t>Propose limits per sector/geography + breach workflow</t>
  </si>
  <si>
    <t>A-005</t>
  </si>
  <si>
    <t>Credit file lacks climate fields</t>
  </si>
  <si>
    <t>Add climate sections to credit memo + training</t>
  </si>
  <si>
    <t>A-006</t>
  </si>
  <si>
    <t>No suitability policy</t>
  </si>
  <si>
    <t>Implement vendor due diligence + model risk review</t>
  </si>
  <si>
    <t>Vendor contract pending</t>
  </si>
  <si>
    <t>A-007</t>
  </si>
  <si>
    <t>No climate stress scenarios for trading book</t>
  </si>
  <si>
    <t>Add climate shock factors into sensitivity tests</t>
  </si>
  <si>
    <t>A-008</t>
  </si>
  <si>
    <t>ILAAP not updated</t>
  </si>
  <si>
    <t>Incorporate climate drivers into liquidity stress tests</t>
  </si>
  <si>
    <t>A-009</t>
  </si>
  <si>
    <t>Severe + multi-horizon set not defined</t>
  </si>
  <si>
    <t>Select 3 pathways; define variables and narratives</t>
  </si>
  <si>
    <t>A-010</t>
  </si>
  <si>
    <t>Climate not embedded in ICAAP module</t>
  </si>
  <si>
    <t>Update ICAAP/ORSA sections + governance sign-off</t>
  </si>
  <si>
    <t>Evidence_Type</t>
  </si>
  <si>
    <t>Artifact / Document Name</t>
  </si>
  <si>
    <t>Location / Link (text)</t>
  </si>
  <si>
    <t>Last_Updated</t>
  </si>
  <si>
    <t>Related_Req_Count</t>
  </si>
  <si>
    <t>Policy</t>
  </si>
  <si>
    <t>Regulation Applicability Memo</t>
  </si>
  <si>
    <t>SharePoint/Compliance/CBUAE/Applicability</t>
  </si>
  <si>
    <t>2026-02-10</t>
  </si>
  <si>
    <t>Methodology</t>
  </si>
  <si>
    <t>Proportionality Statement</t>
  </si>
  <si>
    <t>SharePoint/Risk/Climate/Proportionality</t>
  </si>
  <si>
    <t>2026-02-12</t>
  </si>
  <si>
    <t>Draft under review</t>
  </si>
  <si>
    <t>Minutes</t>
  </si>
  <si>
    <t>Board Approval Minutes (Climate Governance)</t>
  </si>
  <si>
    <t>Board Portal/Minutes/2026-Q1</t>
  </si>
  <si>
    <t>2026-02-05</t>
  </si>
  <si>
    <t>Training</t>
  </si>
  <si>
    <t>Board Climate Training Plan &amp; Attendance Log</t>
  </si>
  <si>
    <t>LMS/Board/Climate-Training</t>
  </si>
  <si>
    <t>2026-02-15</t>
  </si>
  <si>
    <t>Dashboard</t>
  </si>
  <si>
    <t>Board Climate Risk Dashboard v1</t>
  </si>
  <si>
    <t>PowerBI/Board/ClimateRisk</t>
  </si>
  <si>
    <t>2026-02-20</t>
  </si>
  <si>
    <t>Monthly pack</t>
  </si>
  <si>
    <t>Charter</t>
  </si>
  <si>
    <t>Committee ToR Update Draft</t>
  </si>
  <si>
    <t>Board Portal/Charters/Drafts</t>
  </si>
  <si>
    <t>2026-02-18</t>
  </si>
  <si>
    <t>Pending approval</t>
  </si>
  <si>
    <t>Assessment</t>
  </si>
  <si>
    <t>Business Model Climate Impact Assessment</t>
  </si>
  <si>
    <t>SharePoint/Strategy/Climate/Assessment</t>
  </si>
  <si>
    <t>2026-02-22</t>
  </si>
  <si>
    <t>Framework</t>
  </si>
  <si>
    <t>ERM Climate Integration Paper</t>
  </si>
  <si>
    <t>SharePoint/Risk/ERM/Climate</t>
  </si>
  <si>
    <t>2026-02-19</t>
  </si>
  <si>
    <t>Capability</t>
  </si>
  <si>
    <t>Scenario Analysis Capability Note</t>
  </si>
  <si>
    <t>SharePoint/Risk/Climate/Scenarios</t>
  </si>
  <si>
    <t>2026-02-14</t>
  </si>
  <si>
    <t>Working Paper</t>
  </si>
  <si>
    <t>Capital Impact Assessment (Climate)</t>
  </si>
  <si>
    <t>SharePoint/Finance/ICAAP/Climate</t>
  </si>
  <si>
    <t>2026-02-21</t>
  </si>
  <si>
    <t>Metric_ID</t>
  </si>
  <si>
    <t>Risk_Type</t>
  </si>
  <si>
    <t>Metric / KRI Definition</t>
  </si>
  <si>
    <t>Unit</t>
  </si>
  <si>
    <t>Data_Source</t>
  </si>
  <si>
    <t>Data_Available (Y/N)</t>
  </si>
  <si>
    <t>KRI-01</t>
  </si>
  <si>
    <t>Physical</t>
  </si>
  <si>
    <t>% of collateral value in high flood-risk zones (top 20% hazard percentile)</t>
  </si>
  <si>
    <t>%</t>
  </si>
  <si>
    <t>Geo-risk vendor</t>
  </si>
  <si>
    <t>Y</t>
  </si>
  <si>
    <t>Pilot for mortgage book</t>
  </si>
  <si>
    <t>KRI-02</t>
  </si>
  <si>
    <t>Transition</t>
  </si>
  <si>
    <t>Exposure to carbon-intensive sectors as % of total portfolio</t>
  </si>
  <si>
    <t>Core banking + SIC</t>
  </si>
  <si>
    <t>Uses sector taxonomy mapping</t>
  </si>
  <si>
    <t>KRI-03</t>
  </si>
  <si>
    <t>Financed emissions (Scope 1+2) coverage rate for corporate clients</t>
  </si>
  <si>
    <t>Client ESG data</t>
  </si>
  <si>
    <t>N</t>
  </si>
  <si>
    <t>Awaiting data contracts</t>
  </si>
  <si>
    <t>KRI-04</t>
  </si>
  <si>
    <t>Liability</t>
  </si>
  <si>
    <t>Number of climate-related litigation/watchlist cases involving clients</t>
  </si>
  <si>
    <t>count</t>
  </si>
  <si>
    <t>Legal watchlist</t>
  </si>
  <si>
    <t>Manual tracking</t>
  </si>
  <si>
    <t>KRI-05</t>
  </si>
  <si>
    <t>Operational downtime hours due to extreme weather events</t>
  </si>
  <si>
    <t>hours</t>
  </si>
  <si>
    <t>BCP logs</t>
  </si>
  <si>
    <t>KRI-06</t>
  </si>
  <si>
    <t>Green asset ratio (eligible green exposures / total)</t>
  </si>
  <si>
    <t>Product system</t>
  </si>
  <si>
    <t>Eligibility criteria pending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</si>
</sst>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7" x14ac:knownFonts="1">
    <font>
      <sz val="11"/>
      <color theme="1"/>
      <name val="Calibri"/>
      <family val="2"/>
      <scheme val="minor"/>
    </font>
    <font>
      <b/>
      <sz val="11"/>
      <color rgb="FFFFFFFF"/>
      <name val="Calibri"/>
      <family val="2"/>
    </font>
    <font>
      <b/>
      <sz val="16"/>
      <color rgb="FF111827"/>
      <name val="Calibri"/>
      <family val="2"/>
    </font>
    <font>
      <b/>
      <sz val="11"/>
      <name val="Calibri"/>
      <family val="2"/>
    </font>
    <font>
      <b/>
      <sz val="12"/>
      <name val="Calibri"/>
      <family val="2"/>
    </font>
    <font>
      <b/>
      <sz val="13"/>
      <name val="Calibri"/>
      <family val="2"/>
    </font>
    <font>
      <sz val="11"/>
      <name val="Calibri"/>
      <family val="2"/>
    </font>
  </fonts>
  <fills count="4">
    <fill>
      <patternFill patternType="none"/>
    </fill>
    <fill>
      <patternFill patternType="gray125"/>
    </fill>
    <fill>
      <patternFill patternType="solid">
        <fgColor rgb="FFE5E7EB"/>
      </patternFill>
    </fill>
    <fill>
      <patternFill patternType="solid">
        <fgColor theme="4"/>
        <bgColor indexed="64"/>
      </patternFill>
    </fill>
  </fills>
  <borders count="2">
    <border>
      <left/>
      <right/>
      <top/>
      <bottom/>
      <diagonal/>
    </border>
    <border>
      <left style="thin">
        <color rgb="FFD1D5DB"/>
      </left>
      <right style="thin">
        <color rgb="FFD1D5DB"/>
      </right>
      <top style="thin">
        <color rgb="FFD1D5DB"/>
      </top>
      <bottom style="thin">
        <color rgb="FFD1D5DB"/>
      </bottom>
      <diagonal/>
    </border>
  </borders>
  <cellStyleXfs count="1">
    <xf numFmtId="0" fontId="0" fillId="0" borderId="0"/>
  </cellStyleXfs>
  <cellXfs count="15">
    <xf numFmtId="0" fontId="0" fillId="0" borderId="0" xfId="0"/>
    <xf numFmtId="0" fontId="3" fillId="0" borderId="1" xfId="0" applyFont="1" applyBorder="1"/>
    <xf numFmtId="0" fontId="4" fillId="0" borderId="1"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5" fillId="0" borderId="0" xfId="0" applyFont="1"/>
    <xf numFmtId="0" fontId="3" fillId="2" borderId="1" xfId="0" applyFont="1" applyFill="1" applyBorder="1" applyAlignment="1">
      <alignment horizontal="center" vertical="center"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0" fontId="0" fillId="0" borderId="1" xfId="0" applyBorder="1" applyAlignment="1">
      <alignment horizontal="left" vertical="top" wrapText="1"/>
    </xf>
    <xf numFmtId="165" fontId="0" fillId="0" borderId="1" xfId="0" applyNumberFormat="1" applyBorder="1" applyAlignment="1">
      <alignment horizontal="center" vertical="center" wrapText="1"/>
    </xf>
    <xf numFmtId="1" fontId="6" fillId="0" borderId="1" xfId="0" applyNumberFormat="1" applyFont="1" applyBorder="1" applyAlignment="1">
      <alignment horizontal="left" vertical="top" wrapText="1"/>
    </xf>
    <xf numFmtId="0" fontId="0" fillId="3" borderId="0" xfId="0" applyFill="1"/>
    <xf numFmtId="0" fontId="1" fillId="3" borderId="1" xfId="0" applyFont="1" applyFill="1" applyBorder="1" applyAlignment="1">
      <alignment horizontal="center" vertical="center" wrapText="1"/>
    </xf>
    <xf numFmtId="0" fontId="2" fillId="3" borderId="0" xfId="0" applyFont="1" applyFill="1"/>
    <xf numFmtId="0" fontId="0" fillId="3" borderId="0" xfId="0" applyFill="1"/>
  </cellXfs>
  <cellStyles count="1">
    <cellStyle name="Normal" xfId="0" builtinId="0"/>
  </cellStyles>
  <dxfs count="6">
    <dxf>
      <fill>
        <patternFill>
          <bgColor rgb="FFFCA5A5"/>
        </patternFill>
      </fill>
    </dxf>
    <dxf>
      <fill>
        <patternFill>
          <bgColor rgb="FFFCA5A5"/>
        </patternFill>
      </fill>
    </dxf>
    <dxf>
      <fill>
        <patternFill>
          <bgColor rgb="FFFED7AA"/>
        </patternFill>
      </fill>
    </dxf>
    <dxf>
      <fill>
        <patternFill>
          <bgColor rgb="FFFEE2E2"/>
        </patternFill>
      </fill>
    </dxf>
    <dxf>
      <fill>
        <patternFill>
          <bgColor rgb="FFFEF9C3"/>
        </patternFill>
      </fill>
    </dxf>
    <dxf>
      <fill>
        <patternFill>
          <bgColor rgb="FFDCFCE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doughnutChart>
        <c:varyColors val="1"/>
        <c:ser>
          <c:idx val="0"/>
          <c:order val="0"/>
          <c:tx>
            <c:strRef>
              <c:f>Dashboard!$B$23</c:f>
              <c:strCache>
                <c:ptCount val="1"/>
                <c:pt idx="0">
                  <c:v>Count</c:v>
                </c:pt>
              </c:strCache>
            </c:strRef>
          </c:tx>
          <c:spPr>
            <a:ln/>
          </c:spPr>
          <c:cat>
            <c:strRef>
              <c:f>Dashboard!$A$24:$A$27</c:f>
              <c:strCache>
                <c:ptCount val="4"/>
                <c:pt idx="0">
                  <c:v>Implemented</c:v>
                </c:pt>
                <c:pt idx="1">
                  <c:v>In Progress</c:v>
                </c:pt>
                <c:pt idx="2">
                  <c:v>Not Started</c:v>
                </c:pt>
                <c:pt idx="3">
                  <c:v>Blocked</c:v>
                </c:pt>
              </c:strCache>
            </c:strRef>
          </c:cat>
          <c:val>
            <c:numRef>
              <c:f>Dashboard!$B$24:$B$27</c:f>
              <c:numCache>
                <c:formatCode>General</c:formatCode>
                <c:ptCount val="4"/>
                <c:pt idx="0">
                  <c:v>2</c:v>
                </c:pt>
                <c:pt idx="1">
                  <c:v>19</c:v>
                </c:pt>
                <c:pt idx="2">
                  <c:v>13</c:v>
                </c:pt>
                <c:pt idx="3">
                  <c:v>1</c:v>
                </c:pt>
              </c:numCache>
            </c:numRef>
          </c:val>
          <c:extLst>
            <c:ext xmlns:c16="http://schemas.microsoft.com/office/drawing/2014/chart" uri="{C3380CC4-5D6E-409C-BE32-E72D297353CC}">
              <c16:uniqueId val="{00000000-633F-400F-AA46-45A5BB8AD522}"/>
            </c:ext>
          </c:extLst>
        </c:ser>
        <c:dLbls>
          <c:showLegendKey val="0"/>
          <c:showVal val="0"/>
          <c:showCatName val="0"/>
          <c:showSerName val="0"/>
          <c:showPercent val="0"/>
          <c:showBubbleSize val="0"/>
          <c:showLeaderLines val="1"/>
        </c:dLbls>
        <c:firstSliceAng val="0"/>
        <c:holeSize val="60"/>
      </c:doughnutChart>
    </c:plotArea>
    <c:legend>
      <c:legendPos val="r"/>
      <c:overlay val="1"/>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r>
              <a:t>Completion % by Article</a:t>
            </a:r>
          </a:p>
        </c:rich>
      </c:tx>
      <c:overlay val="0"/>
    </c:title>
    <c:autoTitleDeleted val="0"/>
    <c:plotArea>
      <c:layout/>
      <c:barChart>
        <c:barDir val="col"/>
        <c:grouping val="clustered"/>
        <c:varyColors val="1"/>
        <c:ser>
          <c:idx val="0"/>
          <c:order val="0"/>
          <c:tx>
            <c:strRef>
              <c:f>Dashboard!$D$12</c:f>
              <c:strCache>
                <c:ptCount val="1"/>
                <c:pt idx="0">
                  <c:v>Completion %</c:v>
                </c:pt>
              </c:strCache>
            </c:strRef>
          </c:tx>
          <c:spPr>
            <a:ln/>
          </c:spPr>
          <c:invertIfNegative val="1"/>
          <c:cat>
            <c:strRef>
              <c:f>Dashboard!$A$13:$A$19</c:f>
              <c:strCache>
                <c:ptCount val="7"/>
                <c:pt idx="0">
                  <c:v>Art 1</c:v>
                </c:pt>
                <c:pt idx="1">
                  <c:v>Art 2</c:v>
                </c:pt>
                <c:pt idx="2">
                  <c:v>Art 3</c:v>
                </c:pt>
                <c:pt idx="3">
                  <c:v>Art 4</c:v>
                </c:pt>
                <c:pt idx="4">
                  <c:v>Art 5</c:v>
                </c:pt>
                <c:pt idx="5">
                  <c:v>Art 6</c:v>
                </c:pt>
                <c:pt idx="6">
                  <c:v>Art 7-8</c:v>
                </c:pt>
              </c:strCache>
            </c:strRef>
          </c:cat>
          <c:val>
            <c:numRef>
              <c:f>Dashboard!$D$13:$D$19</c:f>
              <c:numCache>
                <c:formatCode>0.0%</c:formatCode>
                <c:ptCount val="7"/>
                <c:pt idx="0">
                  <c:v>0.5</c:v>
                </c:pt>
                <c:pt idx="1">
                  <c:v>0.14285714285714285</c:v>
                </c:pt>
                <c:pt idx="2">
                  <c:v>0</c:v>
                </c:pt>
                <c:pt idx="3">
                  <c:v>0</c:v>
                </c:pt>
                <c:pt idx="4">
                  <c:v>0</c:v>
                </c:pt>
                <c:pt idx="5">
                  <c:v>0</c:v>
                </c:pt>
                <c:pt idx="6">
                  <c:v>0</c:v>
                </c:pt>
              </c:numCache>
            </c:numRef>
          </c:val>
          <c:extLst>
            <c:ext xmlns:c16="http://schemas.microsoft.com/office/drawing/2014/chart" uri="{C3380CC4-5D6E-409C-BE32-E72D297353CC}">
              <c16:uniqueId val="{00000000-7AA1-49FF-A7C7-8BDCDC40F0CE}"/>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numFmt formatCode=";;" sourceLinked="0"/>
        <c:majorTickMark val="none"/>
        <c:minorTickMark val="none"/>
        <c:tickLblPos val="nextTo"/>
        <c:crossAx val="48672768"/>
        <c:crosses val="autoZero"/>
        <c:auto val="1"/>
        <c:lblAlgn val="ctr"/>
        <c:lblOffset val="100"/>
        <c:noMultiLvlLbl val="0"/>
      </c:catAx>
      <c:valAx>
        <c:axId val="48672768"/>
        <c:scaling>
          <c:orientation val="minMax"/>
          <c:max val="1"/>
        </c:scaling>
        <c:delete val="0"/>
        <c:axPos val="l"/>
        <c:numFmt formatCode="0%" sourceLinked="0"/>
        <c:majorTickMark val="none"/>
        <c:minorTickMark val="none"/>
        <c:tickLblPos val="nextTo"/>
        <c:crossAx val="48650112"/>
        <c:crosses val="autoZero"/>
        <c:crossBetween val="between"/>
      </c:valAx>
    </c:plotArea>
    <c:legend>
      <c:legendPos val="r"/>
      <c:overlay val="1"/>
    </c:legend>
    <c:plotVisOnly val="1"/>
    <c:dispBlanksAs val="zero"/>
    <c:showDLblsOverMax val="1"/>
  </c:chart>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139700</xdr:colOff>
      <xdr:row>2</xdr:row>
      <xdr:rowOff>50800</xdr:rowOff>
    </xdr:from>
    <xdr:to>
      <xdr:col>11</xdr:col>
      <xdr:colOff>273050</xdr:colOff>
      <xdr:row>12</xdr:row>
      <xdr:rowOff>139700</xdr:rowOff>
    </xdr:to>
    <xdr:sp macro="" textlink="">
      <xdr:nvSpPr>
        <xdr:cNvPr id="2" name="TextBox 1">
          <a:extLst>
            <a:ext uri="{FF2B5EF4-FFF2-40B4-BE49-F238E27FC236}">
              <a16:creationId xmlns:a16="http://schemas.microsoft.com/office/drawing/2014/main" id="{2F4D59F1-7C5B-EA14-4922-673E78FC5525}"/>
            </a:ext>
          </a:extLst>
        </xdr:cNvPr>
        <xdr:cNvSpPr txBox="1"/>
      </xdr:nvSpPr>
      <xdr:spPr>
        <a:xfrm>
          <a:off x="749300" y="419100"/>
          <a:ext cx="6229350" cy="193040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t>This toolkit is a practical, audit-ready compliance tool that translates the CBUAE Climate-related Financial Risk Management Regulation (Circular 8/2025) into a structured, end-to-end checklist system for banks and insurers. It consolidates all key requirements into a single master </a:t>
          </a:r>
          <a:r>
            <a:rPr lang="en-US" b="1"/>
            <a:t>Checklist</a:t>
          </a:r>
          <a:r>
            <a:rPr lang="en-US"/>
            <a:t> with clear ownership, frequency, target dates, evidence references, and implementation status; links gaps automatically into a </a:t>
          </a:r>
          <a:r>
            <a:rPr lang="en-US" b="1"/>
            <a:t>Remediation Plan</a:t>
          </a:r>
          <a:r>
            <a:rPr lang="en-US"/>
            <a:t> with actions, milestones, and due dates; maintains an </a:t>
          </a:r>
          <a:r>
            <a:rPr lang="en-US" b="1"/>
            <a:t>Evidence Register</a:t>
          </a:r>
          <a:r>
            <a:rPr lang="en-US"/>
            <a:t> to standardize what documents, dashboards, minutes, models, and policies prove compliance; and tracks climate </a:t>
          </a:r>
          <a:r>
            <a:rPr lang="en-US" b="1"/>
            <a:t>Metrics/KRIs</a:t>
          </a:r>
          <a:r>
            <a:rPr lang="en-US"/>
            <a:t> to demonstrate measurable governance and risk management maturity. A formula-driven </a:t>
          </a:r>
          <a:r>
            <a:rPr lang="en-US" b="1"/>
            <a:t>Dashboard</a:t>
          </a:r>
          <a:r>
            <a:rPr lang="en-US"/>
            <a:t> pulls live results across the tabs (completion rate, overdue items, evidence gaps, and readiness indicators), so leadership can see where compliance is strong, where controls are missing, and what must be fixed next, without manual reporting.</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361950</xdr:colOff>
      <xdr:row>1</xdr:row>
      <xdr:rowOff>127000</xdr:rowOff>
    </xdr:from>
    <xdr:to>
      <xdr:col>12</xdr:col>
      <xdr:colOff>488950</xdr:colOff>
      <xdr:row>12</xdr:row>
      <xdr:rowOff>50800</xdr:rowOff>
    </xdr:to>
    <xdr:graphicFrame macro="">
      <xdr:nvGraphicFramePr>
        <xdr:cNvPr id="2" name="Chart">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10</xdr:row>
      <xdr:rowOff>0</xdr:rowOff>
    </xdr:from>
    <xdr:to>
      <xdr:col>3</xdr:col>
      <xdr:colOff>0</xdr:colOff>
      <xdr:row>10</xdr:row>
      <xdr:rowOff>0</xdr:rowOff>
    </xdr:to>
    <xdr:graphicFrame macro="">
      <xdr:nvGraphicFramePr>
        <xdr:cNvPr id="3" name="Chart">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a:themeElements>
    <a:clrScheme name="Blue">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a:srgbClr val="000000">
                <a:alpha val="38000"/>
              </a:srgbClr>
            </a:outerShdw>
          </a:effectLst>
        </a:effectStyle>
        <a:effectStyle>
          <a:effectLst>
            <a:outerShdw blurRad="40000" dist="23000" dir="5400000">
              <a:srgbClr val="000000">
                <a:alpha val="35000"/>
              </a:srgbClr>
            </a:outerShdw>
          </a:effectLst>
        </a:effectStyle>
        <a:effectStyle>
          <a:effectLst>
            <a:outerShdw blurRad="40000" dist="23000" dir="540000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A3D20-EC29-44DA-9092-6D28E496339E}">
  <dimension ref="A1"/>
  <sheetViews>
    <sheetView tabSelected="1" workbookViewId="0">
      <selection activeCell="P13" sqref="P13"/>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workbookViewId="0">
      <selection activeCell="D13" sqref="D13"/>
    </sheetView>
  </sheetViews>
  <sheetFormatPr defaultRowHeight="14.5" x14ac:dyDescent="0.35"/>
  <cols>
    <col min="1" max="1" width="28" customWidth="1"/>
    <col min="2" max="2" width="14" customWidth="1"/>
    <col min="3" max="3" width="14.90625" customWidth="1"/>
    <col min="4" max="4" width="34" customWidth="1"/>
    <col min="5" max="5" width="14" customWidth="1"/>
    <col min="6" max="6" width="2" customWidth="1"/>
    <col min="7" max="8" width="12" customWidth="1"/>
  </cols>
  <sheetData>
    <row r="1" spans="1:8" ht="18.649999999999999" customHeight="1" x14ac:dyDescent="0.5">
      <c r="A1" s="13" t="s">
        <v>0</v>
      </c>
      <c r="B1" s="14"/>
      <c r="C1" s="14"/>
      <c r="D1" s="14"/>
      <c r="E1" s="14"/>
      <c r="F1" s="14"/>
      <c r="G1" s="14"/>
      <c r="H1" s="14"/>
    </row>
    <row r="3" spans="1:8" ht="15.5" x14ac:dyDescent="0.35">
      <c r="A3" s="1" t="s">
        <v>1</v>
      </c>
      <c r="B3" s="2">
        <f>COUNTA(Checklist!$A$3:$A$37)</f>
        <v>35</v>
      </c>
      <c r="D3" s="1" t="s">
        <v>2</v>
      </c>
      <c r="E3" s="2">
        <f>COUNTBLANK(Checklist!$H$3:$H$37)</f>
        <v>0</v>
      </c>
    </row>
    <row r="4" spans="1:8" ht="15.5" x14ac:dyDescent="0.35">
      <c r="A4" s="1" t="s">
        <v>3</v>
      </c>
      <c r="B4" s="2">
        <f>COUNTIF(Checklist!$I$3:$I$37,"Implemented")</f>
        <v>2</v>
      </c>
      <c r="D4" s="1" t="s">
        <v>4</v>
      </c>
      <c r="E4" s="2">
        <f ca="1">COUNTIFS(Checklist!$I$3:$I$37,"&lt;&gt;Implemented",Checklist!$J$3:$J$37,"&lt;"&amp;TODAY())</f>
        <v>0</v>
      </c>
    </row>
    <row r="5" spans="1:8" ht="15.5" x14ac:dyDescent="0.35">
      <c r="A5" s="1" t="s">
        <v>5</v>
      </c>
      <c r="B5" s="2">
        <f>COUNTIF(Checklist!$I$3:$I$37,"In Progress")</f>
        <v>19</v>
      </c>
      <c r="D5" s="1" t="s">
        <v>6</v>
      </c>
      <c r="E5" s="2">
        <f>COUNTIFS(Remediation_Plan!$H$3:$H$12,"&lt;&gt;Completed")</f>
        <v>10</v>
      </c>
    </row>
    <row r="6" spans="1:8" ht="15.5" x14ac:dyDescent="0.35">
      <c r="A6" s="1" t="s">
        <v>7</v>
      </c>
      <c r="B6" s="2">
        <f>COUNTIF(Checklist!$I$3:$I$37,"Not Started")</f>
        <v>13</v>
      </c>
      <c r="D6" s="1" t="s">
        <v>8</v>
      </c>
      <c r="E6" s="2">
        <f ca="1">COUNTIFS(Remediation_Plan!$H$3:$H$12,"&lt;&gt;Completed",Remediation_Plan!$G$3:$G$12,"&lt;"&amp;TODAY())</f>
        <v>0</v>
      </c>
    </row>
    <row r="7" spans="1:8" ht="15.5" x14ac:dyDescent="0.35">
      <c r="A7" s="1" t="s">
        <v>9</v>
      </c>
      <c r="B7" s="2">
        <f>COUNTIF(Checklist!$I$3:$I$37,"Blocked")</f>
        <v>1</v>
      </c>
      <c r="D7" s="1" t="s">
        <v>10</v>
      </c>
      <c r="E7" s="2">
        <f>COUNTIF(Metrics_KRIs!$H$3:$H$8,"Y")</f>
        <v>4</v>
      </c>
    </row>
    <row r="8" spans="1:8" ht="15.5" x14ac:dyDescent="0.35">
      <c r="A8" s="1" t="s">
        <v>11</v>
      </c>
      <c r="B8" s="3">
        <f>IFERROR(B4/B3,0)</f>
        <v>5.7142857142857141E-2</v>
      </c>
      <c r="D8" s="1" t="s">
        <v>12</v>
      </c>
      <c r="E8" s="2">
        <f>COUNTIF(Metrics_KRIs!$H$3:$H$8,"N")</f>
        <v>2</v>
      </c>
    </row>
    <row r="11" spans="1:8" ht="17" x14ac:dyDescent="0.4">
      <c r="A11" s="4" t="s">
        <v>13</v>
      </c>
    </row>
    <row r="12" spans="1:8" x14ac:dyDescent="0.35">
      <c r="A12" s="5" t="s">
        <v>14</v>
      </c>
      <c r="B12" s="5" t="s">
        <v>15</v>
      </c>
      <c r="C12" s="5" t="s">
        <v>3</v>
      </c>
      <c r="D12" s="5" t="s">
        <v>16</v>
      </c>
    </row>
    <row r="13" spans="1:8" x14ac:dyDescent="0.35">
      <c r="A13" s="6" t="s">
        <v>17</v>
      </c>
      <c r="B13" s="6">
        <f>COUNTIF(Checklist!$C$3:$C$37,"Art 1")</f>
        <v>2</v>
      </c>
      <c r="C13" s="6">
        <f>COUNTIFS(Checklist!$C$3:$C$37,"Art 1",Checklist!$I$3:$I$37,"Implemented")</f>
        <v>1</v>
      </c>
      <c r="D13" s="7">
        <f t="shared" ref="D13:D19" si="0">IFERROR(C13/B13,0)</f>
        <v>0.5</v>
      </c>
    </row>
    <row r="14" spans="1:8" x14ac:dyDescent="0.35">
      <c r="A14" s="6" t="s">
        <v>18</v>
      </c>
      <c r="B14" s="6">
        <f>COUNTIF(Checklist!$C$3:$C$37,"Art 2")</f>
        <v>7</v>
      </c>
      <c r="C14" s="6">
        <f>COUNTIFS(Checklist!$C$3:$C$37,"Art 2",Checklist!$I$3:$I$37,"Implemented")</f>
        <v>1</v>
      </c>
      <c r="D14" s="7">
        <f t="shared" si="0"/>
        <v>0.14285714285714285</v>
      </c>
    </row>
    <row r="15" spans="1:8" x14ac:dyDescent="0.35">
      <c r="A15" s="6" t="s">
        <v>19</v>
      </c>
      <c r="B15" s="6">
        <f>COUNTIF(Checklist!$C$3:$C$37,"Art 3")</f>
        <v>2</v>
      </c>
      <c r="C15" s="6">
        <f>COUNTIFS(Checklist!$C$3:$C$37,"Art 3",Checklist!$I$3:$I$37,"Implemented")</f>
        <v>0</v>
      </c>
      <c r="D15" s="7">
        <f t="shared" si="0"/>
        <v>0</v>
      </c>
    </row>
    <row r="16" spans="1:8" x14ac:dyDescent="0.35">
      <c r="A16" s="6" t="s">
        <v>20</v>
      </c>
      <c r="B16" s="6">
        <f>COUNTIF(Checklist!$C$3:$C$37,"Art 4")</f>
        <v>19</v>
      </c>
      <c r="C16" s="6">
        <f>COUNTIFS(Checklist!$C$3:$C$37,"Art 4",Checklist!$I$3:$I$37,"Implemented")</f>
        <v>0</v>
      </c>
      <c r="D16" s="7">
        <f t="shared" si="0"/>
        <v>0</v>
      </c>
    </row>
    <row r="17" spans="1:4" x14ac:dyDescent="0.35">
      <c r="A17" s="6" t="s">
        <v>21</v>
      </c>
      <c r="B17" s="6">
        <f>COUNTIF(Checklist!$C$3:$C$37,"Art 5")</f>
        <v>2</v>
      </c>
      <c r="C17" s="6">
        <f>COUNTIFS(Checklist!$C$3:$C$37,"Art 5",Checklist!$I$3:$I$37,"Implemented")</f>
        <v>0</v>
      </c>
      <c r="D17" s="7">
        <f t="shared" si="0"/>
        <v>0</v>
      </c>
    </row>
    <row r="18" spans="1:4" x14ac:dyDescent="0.35">
      <c r="A18" s="6" t="s">
        <v>22</v>
      </c>
      <c r="B18" s="6">
        <f>COUNTIF(Checklist!$C$3:$C$37,"Art 6")</f>
        <v>2</v>
      </c>
      <c r="C18" s="6">
        <f>COUNTIFS(Checklist!$C$3:$C$37,"Art 6",Checklist!$I$3:$I$37,"Implemented")</f>
        <v>0</v>
      </c>
      <c r="D18" s="7">
        <f t="shared" si="0"/>
        <v>0</v>
      </c>
    </row>
    <row r="19" spans="1:4" x14ac:dyDescent="0.35">
      <c r="A19" s="6" t="s">
        <v>23</v>
      </c>
      <c r="B19" s="6">
        <f>COUNTIF(Checklist!$C$3:$C$37,"Art 7-8")</f>
        <v>1</v>
      </c>
      <c r="C19" s="6">
        <f>COUNTIFS(Checklist!$C$3:$C$37,"Art 7-8",Checklist!$I$3:$I$37,"Implemented")</f>
        <v>0</v>
      </c>
      <c r="D19" s="7">
        <f t="shared" si="0"/>
        <v>0</v>
      </c>
    </row>
    <row r="22" spans="1:4" ht="17" x14ac:dyDescent="0.4">
      <c r="A22" s="4" t="s">
        <v>24</v>
      </c>
    </row>
    <row r="23" spans="1:4" x14ac:dyDescent="0.35">
      <c r="A23" s="5" t="s">
        <v>25</v>
      </c>
      <c r="B23" s="5" t="s">
        <v>26</v>
      </c>
    </row>
    <row r="24" spans="1:4" x14ac:dyDescent="0.35">
      <c r="A24" s="6" t="s">
        <v>3</v>
      </c>
      <c r="B24" s="6">
        <f>B4</f>
        <v>2</v>
      </c>
    </row>
    <row r="25" spans="1:4" x14ac:dyDescent="0.35">
      <c r="A25" s="6" t="s">
        <v>5</v>
      </c>
      <c r="B25" s="6">
        <f>B5</f>
        <v>19</v>
      </c>
    </row>
    <row r="26" spans="1:4" x14ac:dyDescent="0.35">
      <c r="A26" s="6" t="s">
        <v>7</v>
      </c>
      <c r="B26" s="6">
        <f>B6</f>
        <v>13</v>
      </c>
    </row>
    <row r="27" spans="1:4" x14ac:dyDescent="0.35">
      <c r="A27" s="6" t="s">
        <v>9</v>
      </c>
      <c r="B27" s="6">
        <f>B7</f>
        <v>1</v>
      </c>
    </row>
  </sheetData>
  <mergeCells count="1">
    <mergeCell ref="A1:H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7"/>
  <sheetViews>
    <sheetView topLeftCell="B1" workbookViewId="0">
      <selection activeCell="C4" sqref="C4"/>
    </sheetView>
  </sheetViews>
  <sheetFormatPr defaultRowHeight="14.5" x14ac:dyDescent="0.35"/>
  <cols>
    <col min="1" max="1" width="12" customWidth="1"/>
    <col min="2" max="2" width="20" customWidth="1"/>
    <col min="3" max="4" width="10" customWidth="1"/>
    <col min="5" max="5" width="55" customWidth="1"/>
    <col min="6" max="6" width="18" customWidth="1"/>
    <col min="7" max="9" width="14" customWidth="1"/>
    <col min="10" max="10" width="13" customWidth="1"/>
    <col min="11" max="11" width="15" customWidth="1"/>
    <col min="12" max="12" width="28" customWidth="1"/>
  </cols>
  <sheetData>
    <row r="1" spans="1:12" s="11" customFormat="1" ht="29" x14ac:dyDescent="0.35">
      <c r="A1" s="12" t="s">
        <v>27</v>
      </c>
      <c r="B1" s="12" t="s">
        <v>28</v>
      </c>
      <c r="C1" s="12" t="s">
        <v>14</v>
      </c>
      <c r="D1" s="12" t="s">
        <v>29</v>
      </c>
      <c r="E1" s="12" t="s">
        <v>30</v>
      </c>
      <c r="F1" s="12" t="s">
        <v>31</v>
      </c>
      <c r="G1" s="12" t="s">
        <v>32</v>
      </c>
      <c r="H1" s="12" t="s">
        <v>33</v>
      </c>
      <c r="I1" s="12" t="s">
        <v>25</v>
      </c>
      <c r="J1" s="12" t="s">
        <v>34</v>
      </c>
      <c r="K1" s="12" t="s">
        <v>35</v>
      </c>
      <c r="L1" s="12" t="s">
        <v>36</v>
      </c>
    </row>
    <row r="2" spans="1:12" x14ac:dyDescent="0.35">
      <c r="A2" s="8"/>
      <c r="B2" s="8"/>
      <c r="C2" s="8"/>
      <c r="D2" s="8"/>
      <c r="E2" s="8"/>
      <c r="F2" s="8"/>
      <c r="G2" s="8"/>
      <c r="H2" s="8"/>
      <c r="I2" s="8"/>
      <c r="J2" s="9"/>
      <c r="K2" s="9"/>
      <c r="L2" s="8"/>
    </row>
    <row r="3" spans="1:12" ht="29" x14ac:dyDescent="0.35">
      <c r="A3" s="8" t="s">
        <v>37</v>
      </c>
      <c r="B3" s="8" t="s">
        <v>38</v>
      </c>
      <c r="C3" s="8" t="s">
        <v>17</v>
      </c>
      <c r="D3" s="8" t="s">
        <v>39</v>
      </c>
      <c r="E3" s="8" t="s">
        <v>40</v>
      </c>
      <c r="F3" s="8" t="s">
        <v>41</v>
      </c>
      <c r="G3" s="8" t="s">
        <v>42</v>
      </c>
      <c r="H3" s="8" t="s">
        <v>43</v>
      </c>
      <c r="I3" s="8" t="s">
        <v>3</v>
      </c>
      <c r="J3" s="9">
        <v>46127</v>
      </c>
      <c r="K3" s="9">
        <v>46055</v>
      </c>
      <c r="L3" s="8" t="s">
        <v>44</v>
      </c>
    </row>
    <row r="4" spans="1:12" ht="29" x14ac:dyDescent="0.35">
      <c r="A4" s="8" t="s">
        <v>45</v>
      </c>
      <c r="B4" s="8" t="s">
        <v>38</v>
      </c>
      <c r="C4" s="8" t="s">
        <v>17</v>
      </c>
      <c r="D4" s="8" t="s">
        <v>46</v>
      </c>
      <c r="E4" s="8" t="s">
        <v>47</v>
      </c>
      <c r="F4" s="8" t="s">
        <v>48</v>
      </c>
      <c r="G4" s="8" t="s">
        <v>42</v>
      </c>
      <c r="H4" s="8" t="s">
        <v>49</v>
      </c>
      <c r="I4" s="8" t="s">
        <v>5</v>
      </c>
      <c r="J4" s="9">
        <v>46157</v>
      </c>
      <c r="K4" s="9"/>
      <c r="L4" s="8" t="s">
        <v>44</v>
      </c>
    </row>
    <row r="5" spans="1:12" ht="29" x14ac:dyDescent="0.35">
      <c r="A5" s="8" t="s">
        <v>50</v>
      </c>
      <c r="B5" s="8" t="s">
        <v>51</v>
      </c>
      <c r="C5" s="8" t="s">
        <v>18</v>
      </c>
      <c r="D5" s="8" t="s">
        <v>52</v>
      </c>
      <c r="E5" s="8" t="s">
        <v>53</v>
      </c>
      <c r="F5" s="8" t="s">
        <v>54</v>
      </c>
      <c r="G5" s="8" t="s">
        <v>42</v>
      </c>
      <c r="H5" s="8" t="s">
        <v>55</v>
      </c>
      <c r="I5" s="8" t="s">
        <v>3</v>
      </c>
      <c r="J5" s="9">
        <v>46187</v>
      </c>
      <c r="K5" s="9">
        <v>46075</v>
      </c>
      <c r="L5" s="8" t="s">
        <v>44</v>
      </c>
    </row>
    <row r="6" spans="1:12" ht="29" x14ac:dyDescent="0.35">
      <c r="A6" s="8" t="s">
        <v>56</v>
      </c>
      <c r="B6" s="8" t="s">
        <v>51</v>
      </c>
      <c r="C6" s="8" t="s">
        <v>18</v>
      </c>
      <c r="D6" s="8" t="s">
        <v>57</v>
      </c>
      <c r="E6" s="8" t="s">
        <v>58</v>
      </c>
      <c r="F6" s="8" t="s">
        <v>59</v>
      </c>
      <c r="G6" s="8" t="s">
        <v>60</v>
      </c>
      <c r="H6" s="8" t="s">
        <v>61</v>
      </c>
      <c r="I6" s="8" t="s">
        <v>5</v>
      </c>
      <c r="J6" s="9">
        <v>46217</v>
      </c>
      <c r="K6" s="9"/>
      <c r="L6" s="8" t="s">
        <v>44</v>
      </c>
    </row>
    <row r="7" spans="1:12" ht="29" x14ac:dyDescent="0.35">
      <c r="A7" s="8" t="s">
        <v>62</v>
      </c>
      <c r="B7" s="8" t="s">
        <v>51</v>
      </c>
      <c r="C7" s="8" t="s">
        <v>18</v>
      </c>
      <c r="D7" s="8" t="s">
        <v>63</v>
      </c>
      <c r="E7" s="8" t="s">
        <v>64</v>
      </c>
      <c r="F7" s="8" t="s">
        <v>48</v>
      </c>
      <c r="G7" s="8" t="s">
        <v>60</v>
      </c>
      <c r="H7" s="8" t="s">
        <v>65</v>
      </c>
      <c r="I7" s="8" t="s">
        <v>5</v>
      </c>
      <c r="J7" s="9">
        <v>46247</v>
      </c>
      <c r="K7" s="9"/>
      <c r="L7" s="8" t="s">
        <v>44</v>
      </c>
    </row>
    <row r="8" spans="1:12" ht="29" x14ac:dyDescent="0.35">
      <c r="A8" s="8" t="s">
        <v>66</v>
      </c>
      <c r="B8" s="8" t="s">
        <v>51</v>
      </c>
      <c r="C8" s="8" t="s">
        <v>18</v>
      </c>
      <c r="D8" s="8" t="s">
        <v>67</v>
      </c>
      <c r="E8" s="8" t="s">
        <v>68</v>
      </c>
      <c r="F8" s="8" t="s">
        <v>54</v>
      </c>
      <c r="G8" s="8" t="s">
        <v>42</v>
      </c>
      <c r="H8" s="8" t="s">
        <v>69</v>
      </c>
      <c r="I8" s="8" t="s">
        <v>7</v>
      </c>
      <c r="J8" s="9">
        <v>46097</v>
      </c>
      <c r="K8" s="9"/>
      <c r="L8" s="8" t="s">
        <v>44</v>
      </c>
    </row>
    <row r="9" spans="1:12" ht="29" x14ac:dyDescent="0.35">
      <c r="A9" s="8" t="s">
        <v>70</v>
      </c>
      <c r="B9" s="8" t="s">
        <v>51</v>
      </c>
      <c r="C9" s="8" t="s">
        <v>18</v>
      </c>
      <c r="D9" s="8" t="s">
        <v>71</v>
      </c>
      <c r="E9" s="8" t="s">
        <v>72</v>
      </c>
      <c r="F9" s="8" t="s">
        <v>48</v>
      </c>
      <c r="G9" s="8" t="s">
        <v>42</v>
      </c>
      <c r="H9" s="8" t="s">
        <v>73</v>
      </c>
      <c r="I9" s="8" t="s">
        <v>5</v>
      </c>
      <c r="J9" s="9">
        <v>46127</v>
      </c>
      <c r="K9" s="9"/>
      <c r="L9" s="8" t="s">
        <v>44</v>
      </c>
    </row>
    <row r="10" spans="1:12" ht="29" x14ac:dyDescent="0.35">
      <c r="A10" s="8" t="s">
        <v>74</v>
      </c>
      <c r="B10" s="8" t="s">
        <v>51</v>
      </c>
      <c r="C10" s="8" t="s">
        <v>18</v>
      </c>
      <c r="D10" s="8" t="s">
        <v>75</v>
      </c>
      <c r="E10" s="8" t="s">
        <v>76</v>
      </c>
      <c r="F10" s="8" t="s">
        <v>77</v>
      </c>
      <c r="G10" s="8" t="s">
        <v>60</v>
      </c>
      <c r="H10" s="8" t="s">
        <v>78</v>
      </c>
      <c r="I10" s="8" t="s">
        <v>7</v>
      </c>
      <c r="J10" s="9">
        <v>46157</v>
      </c>
      <c r="K10" s="9"/>
      <c r="L10" s="8" t="s">
        <v>44</v>
      </c>
    </row>
    <row r="11" spans="1:12" ht="29" x14ac:dyDescent="0.35">
      <c r="A11" s="8" t="s">
        <v>79</v>
      </c>
      <c r="B11" s="8" t="s">
        <v>51</v>
      </c>
      <c r="C11" s="8" t="s">
        <v>18</v>
      </c>
      <c r="D11" s="8" t="s">
        <v>80</v>
      </c>
      <c r="E11" s="8" t="s">
        <v>81</v>
      </c>
      <c r="F11" s="8" t="s">
        <v>41</v>
      </c>
      <c r="G11" s="8" t="s">
        <v>82</v>
      </c>
      <c r="H11" s="8" t="s">
        <v>83</v>
      </c>
      <c r="I11" s="8" t="s">
        <v>5</v>
      </c>
      <c r="J11" s="9">
        <v>46187</v>
      </c>
      <c r="K11" s="9"/>
      <c r="L11" s="8" t="s">
        <v>44</v>
      </c>
    </row>
    <row r="12" spans="1:12" ht="29" x14ac:dyDescent="0.35">
      <c r="A12" s="8" t="s">
        <v>84</v>
      </c>
      <c r="B12" s="8" t="s">
        <v>85</v>
      </c>
      <c r="C12" s="8" t="s">
        <v>19</v>
      </c>
      <c r="D12" s="8" t="s">
        <v>86</v>
      </c>
      <c r="E12" s="8" t="s">
        <v>87</v>
      </c>
      <c r="F12" s="8" t="s">
        <v>85</v>
      </c>
      <c r="G12" s="8" t="s">
        <v>42</v>
      </c>
      <c r="H12" s="8" t="s">
        <v>88</v>
      </c>
      <c r="I12" s="8" t="s">
        <v>5</v>
      </c>
      <c r="J12" s="9">
        <v>46217</v>
      </c>
      <c r="K12" s="9"/>
      <c r="L12" s="8" t="s">
        <v>44</v>
      </c>
    </row>
    <row r="13" spans="1:12" ht="43.5" x14ac:dyDescent="0.35">
      <c r="A13" s="8" t="s">
        <v>89</v>
      </c>
      <c r="B13" s="8" t="s">
        <v>85</v>
      </c>
      <c r="C13" s="8" t="s">
        <v>19</v>
      </c>
      <c r="D13" s="8" t="s">
        <v>90</v>
      </c>
      <c r="E13" s="8" t="s">
        <v>91</v>
      </c>
      <c r="F13" s="8" t="s">
        <v>92</v>
      </c>
      <c r="G13" s="8" t="s">
        <v>42</v>
      </c>
      <c r="H13" s="8" t="s">
        <v>93</v>
      </c>
      <c r="I13" s="8" t="s">
        <v>7</v>
      </c>
      <c r="J13" s="9">
        <v>46247</v>
      </c>
      <c r="K13" s="9"/>
      <c r="L13" s="8" t="s">
        <v>44</v>
      </c>
    </row>
    <row r="14" spans="1:12" ht="29" x14ac:dyDescent="0.35">
      <c r="A14" s="8" t="s">
        <v>94</v>
      </c>
      <c r="B14" s="8" t="s">
        <v>95</v>
      </c>
      <c r="C14" s="8" t="s">
        <v>20</v>
      </c>
      <c r="D14" s="8" t="s">
        <v>96</v>
      </c>
      <c r="E14" s="8" t="s">
        <v>97</v>
      </c>
      <c r="F14" s="8" t="s">
        <v>95</v>
      </c>
      <c r="G14" s="8" t="s">
        <v>42</v>
      </c>
      <c r="H14" s="8" t="s">
        <v>98</v>
      </c>
      <c r="I14" s="8" t="s">
        <v>5</v>
      </c>
      <c r="J14" s="9">
        <v>46097</v>
      </c>
      <c r="K14" s="9"/>
      <c r="L14" s="8" t="s">
        <v>44</v>
      </c>
    </row>
    <row r="15" spans="1:12" ht="29" x14ac:dyDescent="0.35">
      <c r="A15" s="8" t="s">
        <v>99</v>
      </c>
      <c r="B15" s="8" t="s">
        <v>95</v>
      </c>
      <c r="C15" s="8" t="s">
        <v>20</v>
      </c>
      <c r="D15" s="8" t="s">
        <v>100</v>
      </c>
      <c r="E15" s="8" t="s">
        <v>101</v>
      </c>
      <c r="F15" s="8" t="s">
        <v>102</v>
      </c>
      <c r="G15" s="8" t="s">
        <v>42</v>
      </c>
      <c r="H15" s="8" t="s">
        <v>103</v>
      </c>
      <c r="I15" s="8" t="s">
        <v>7</v>
      </c>
      <c r="J15" s="9">
        <v>46127</v>
      </c>
      <c r="K15" s="9"/>
      <c r="L15" s="8" t="s">
        <v>44</v>
      </c>
    </row>
    <row r="16" spans="1:12" ht="29" x14ac:dyDescent="0.35">
      <c r="A16" s="8" t="s">
        <v>104</v>
      </c>
      <c r="B16" s="8" t="s">
        <v>95</v>
      </c>
      <c r="C16" s="8" t="s">
        <v>20</v>
      </c>
      <c r="D16" s="8" t="s">
        <v>105</v>
      </c>
      <c r="E16" s="8" t="s">
        <v>106</v>
      </c>
      <c r="F16" s="8" t="s">
        <v>107</v>
      </c>
      <c r="G16" s="8" t="s">
        <v>60</v>
      </c>
      <c r="H16" s="8" t="s">
        <v>108</v>
      </c>
      <c r="I16" s="8" t="s">
        <v>5</v>
      </c>
      <c r="J16" s="9">
        <v>46157</v>
      </c>
      <c r="K16" s="9"/>
      <c r="L16" s="8" t="s">
        <v>44</v>
      </c>
    </row>
    <row r="17" spans="1:12" ht="29" x14ac:dyDescent="0.35">
      <c r="A17" s="8" t="s">
        <v>109</v>
      </c>
      <c r="B17" s="8" t="s">
        <v>95</v>
      </c>
      <c r="C17" s="8" t="s">
        <v>20</v>
      </c>
      <c r="D17" s="8" t="s">
        <v>110</v>
      </c>
      <c r="E17" s="8" t="s">
        <v>111</v>
      </c>
      <c r="F17" s="8" t="s">
        <v>112</v>
      </c>
      <c r="G17" s="8" t="s">
        <v>113</v>
      </c>
      <c r="H17" s="8" t="s">
        <v>114</v>
      </c>
      <c r="I17" s="8" t="s">
        <v>5</v>
      </c>
      <c r="J17" s="9">
        <v>46187</v>
      </c>
      <c r="K17" s="9"/>
      <c r="L17" s="8" t="s">
        <v>44</v>
      </c>
    </row>
    <row r="18" spans="1:12" ht="29" x14ac:dyDescent="0.35">
      <c r="A18" s="8" t="s">
        <v>115</v>
      </c>
      <c r="B18" s="8" t="s">
        <v>95</v>
      </c>
      <c r="C18" s="8" t="s">
        <v>20</v>
      </c>
      <c r="D18" s="8" t="s">
        <v>116</v>
      </c>
      <c r="E18" s="8" t="s">
        <v>117</v>
      </c>
      <c r="F18" s="8" t="s">
        <v>48</v>
      </c>
      <c r="G18" s="8" t="s">
        <v>60</v>
      </c>
      <c r="H18" s="8" t="s">
        <v>118</v>
      </c>
      <c r="I18" s="8" t="s">
        <v>7</v>
      </c>
      <c r="J18" s="9">
        <v>46217</v>
      </c>
      <c r="K18" s="9"/>
      <c r="L18" s="8" t="s">
        <v>44</v>
      </c>
    </row>
    <row r="19" spans="1:12" ht="29" x14ac:dyDescent="0.35">
      <c r="A19" s="8" t="s">
        <v>119</v>
      </c>
      <c r="B19" s="8" t="s">
        <v>95</v>
      </c>
      <c r="C19" s="8" t="s">
        <v>20</v>
      </c>
      <c r="D19" s="8" t="s">
        <v>120</v>
      </c>
      <c r="E19" s="8" t="s">
        <v>121</v>
      </c>
      <c r="F19" s="8" t="s">
        <v>122</v>
      </c>
      <c r="G19" s="8" t="s">
        <v>60</v>
      </c>
      <c r="H19" s="8" t="s">
        <v>123</v>
      </c>
      <c r="I19" s="8" t="s">
        <v>5</v>
      </c>
      <c r="J19" s="9">
        <v>46247</v>
      </c>
      <c r="K19" s="9"/>
      <c r="L19" s="8" t="s">
        <v>44</v>
      </c>
    </row>
    <row r="20" spans="1:12" ht="43.5" x14ac:dyDescent="0.35">
      <c r="A20" s="8" t="s">
        <v>124</v>
      </c>
      <c r="B20" s="8" t="s">
        <v>125</v>
      </c>
      <c r="C20" s="8" t="s">
        <v>20</v>
      </c>
      <c r="D20" s="8" t="s">
        <v>126</v>
      </c>
      <c r="E20" s="8" t="s">
        <v>127</v>
      </c>
      <c r="F20" s="8" t="s">
        <v>128</v>
      </c>
      <c r="G20" s="8" t="s">
        <v>60</v>
      </c>
      <c r="H20" s="8" t="s">
        <v>129</v>
      </c>
      <c r="I20" s="8" t="s">
        <v>5</v>
      </c>
      <c r="J20" s="9">
        <v>46097</v>
      </c>
      <c r="K20" s="9"/>
      <c r="L20" s="8" t="s">
        <v>44</v>
      </c>
    </row>
    <row r="21" spans="1:12" ht="43.5" x14ac:dyDescent="0.35">
      <c r="A21" s="8" t="s">
        <v>130</v>
      </c>
      <c r="B21" s="8" t="s">
        <v>125</v>
      </c>
      <c r="C21" s="8" t="s">
        <v>20</v>
      </c>
      <c r="D21" s="8" t="s">
        <v>126</v>
      </c>
      <c r="E21" s="8" t="s">
        <v>131</v>
      </c>
      <c r="F21" s="8" t="s">
        <v>128</v>
      </c>
      <c r="G21" s="8" t="s">
        <v>82</v>
      </c>
      <c r="H21" s="8" t="s">
        <v>132</v>
      </c>
      <c r="I21" s="8" t="s">
        <v>7</v>
      </c>
      <c r="J21" s="9">
        <v>46127</v>
      </c>
      <c r="K21" s="9"/>
      <c r="L21" s="8" t="s">
        <v>44</v>
      </c>
    </row>
    <row r="22" spans="1:12" ht="29" x14ac:dyDescent="0.35">
      <c r="A22" s="8" t="s">
        <v>133</v>
      </c>
      <c r="B22" s="8" t="s">
        <v>125</v>
      </c>
      <c r="C22" s="8" t="s">
        <v>20</v>
      </c>
      <c r="D22" s="8" t="s">
        <v>126</v>
      </c>
      <c r="E22" s="8" t="s">
        <v>134</v>
      </c>
      <c r="F22" s="8" t="s">
        <v>107</v>
      </c>
      <c r="G22" s="8" t="s">
        <v>60</v>
      </c>
      <c r="H22" s="8" t="s">
        <v>135</v>
      </c>
      <c r="I22" s="8" t="s">
        <v>5</v>
      </c>
      <c r="J22" s="9">
        <v>46157</v>
      </c>
      <c r="K22" s="9"/>
      <c r="L22" s="8" t="s">
        <v>44</v>
      </c>
    </row>
    <row r="23" spans="1:12" ht="43.5" x14ac:dyDescent="0.35">
      <c r="A23" s="8" t="s">
        <v>136</v>
      </c>
      <c r="B23" s="8" t="s">
        <v>125</v>
      </c>
      <c r="C23" s="8" t="s">
        <v>20</v>
      </c>
      <c r="D23" s="8" t="s">
        <v>126</v>
      </c>
      <c r="E23" s="8" t="s">
        <v>137</v>
      </c>
      <c r="F23" s="8" t="s">
        <v>138</v>
      </c>
      <c r="G23" s="8" t="s">
        <v>42</v>
      </c>
      <c r="H23" s="8" t="s">
        <v>139</v>
      </c>
      <c r="I23" s="8" t="s">
        <v>7</v>
      </c>
      <c r="J23" s="9">
        <v>46187</v>
      </c>
      <c r="K23" s="9"/>
      <c r="L23" s="8" t="s">
        <v>44</v>
      </c>
    </row>
    <row r="24" spans="1:12" ht="29" x14ac:dyDescent="0.35">
      <c r="A24" s="8" t="s">
        <v>140</v>
      </c>
      <c r="B24" s="8" t="s">
        <v>125</v>
      </c>
      <c r="C24" s="8" t="s">
        <v>20</v>
      </c>
      <c r="D24" s="8" t="s">
        <v>126</v>
      </c>
      <c r="E24" s="8" t="s">
        <v>141</v>
      </c>
      <c r="F24" s="8" t="s">
        <v>138</v>
      </c>
      <c r="G24" s="8" t="s">
        <v>42</v>
      </c>
      <c r="H24" s="8" t="s">
        <v>142</v>
      </c>
      <c r="I24" s="8" t="s">
        <v>9</v>
      </c>
      <c r="J24" s="9">
        <v>46217</v>
      </c>
      <c r="K24" s="9"/>
      <c r="L24" s="8" t="s">
        <v>44</v>
      </c>
    </row>
    <row r="25" spans="1:12" ht="29" x14ac:dyDescent="0.35">
      <c r="A25" s="8" t="s">
        <v>143</v>
      </c>
      <c r="B25" s="8" t="s">
        <v>144</v>
      </c>
      <c r="C25" s="8" t="s">
        <v>20</v>
      </c>
      <c r="D25" s="8" t="s">
        <v>145</v>
      </c>
      <c r="E25" s="8" t="s">
        <v>146</v>
      </c>
      <c r="F25" s="8" t="s">
        <v>144</v>
      </c>
      <c r="G25" s="8" t="s">
        <v>113</v>
      </c>
      <c r="H25" s="8" t="s">
        <v>147</v>
      </c>
      <c r="I25" s="8" t="s">
        <v>5</v>
      </c>
      <c r="J25" s="9">
        <v>46247</v>
      </c>
      <c r="K25" s="9"/>
      <c r="L25" s="8" t="s">
        <v>44</v>
      </c>
    </row>
    <row r="26" spans="1:12" ht="29" x14ac:dyDescent="0.35">
      <c r="A26" s="8" t="s">
        <v>148</v>
      </c>
      <c r="B26" s="8" t="s">
        <v>144</v>
      </c>
      <c r="C26" s="8" t="s">
        <v>20</v>
      </c>
      <c r="D26" s="8" t="s">
        <v>145</v>
      </c>
      <c r="E26" s="8" t="s">
        <v>149</v>
      </c>
      <c r="F26" s="8" t="s">
        <v>144</v>
      </c>
      <c r="G26" s="8" t="s">
        <v>60</v>
      </c>
      <c r="H26" s="8" t="s">
        <v>150</v>
      </c>
      <c r="I26" s="8" t="s">
        <v>7</v>
      </c>
      <c r="J26" s="9">
        <v>46097</v>
      </c>
      <c r="K26" s="9"/>
      <c r="L26" s="8" t="s">
        <v>44</v>
      </c>
    </row>
    <row r="27" spans="1:12" ht="29" x14ac:dyDescent="0.35">
      <c r="A27" s="8" t="s">
        <v>151</v>
      </c>
      <c r="B27" s="8" t="s">
        <v>152</v>
      </c>
      <c r="C27" s="8" t="s">
        <v>20</v>
      </c>
      <c r="D27" s="8" t="s">
        <v>153</v>
      </c>
      <c r="E27" s="8" t="s">
        <v>154</v>
      </c>
      <c r="F27" s="8" t="s">
        <v>155</v>
      </c>
      <c r="G27" s="8" t="s">
        <v>42</v>
      </c>
      <c r="H27" s="8" t="s">
        <v>156</v>
      </c>
      <c r="I27" s="8" t="s">
        <v>5</v>
      </c>
      <c r="J27" s="9">
        <v>46127</v>
      </c>
      <c r="K27" s="9"/>
      <c r="L27" s="8" t="s">
        <v>44</v>
      </c>
    </row>
    <row r="28" spans="1:12" ht="29" x14ac:dyDescent="0.35">
      <c r="A28" s="8" t="s">
        <v>157</v>
      </c>
      <c r="B28" s="8" t="s">
        <v>158</v>
      </c>
      <c r="C28" s="8" t="s">
        <v>20</v>
      </c>
      <c r="D28" s="8" t="s">
        <v>159</v>
      </c>
      <c r="E28" s="8" t="s">
        <v>160</v>
      </c>
      <c r="F28" s="8" t="s">
        <v>122</v>
      </c>
      <c r="G28" s="8" t="s">
        <v>60</v>
      </c>
      <c r="H28" s="8" t="s">
        <v>161</v>
      </c>
      <c r="I28" s="8" t="s">
        <v>7</v>
      </c>
      <c r="J28" s="9">
        <v>46157</v>
      </c>
      <c r="K28" s="9"/>
      <c r="L28" s="8" t="s">
        <v>44</v>
      </c>
    </row>
    <row r="29" spans="1:12" ht="29" x14ac:dyDescent="0.35">
      <c r="A29" s="8" t="s">
        <v>162</v>
      </c>
      <c r="B29" s="8" t="s">
        <v>163</v>
      </c>
      <c r="C29" s="8" t="s">
        <v>20</v>
      </c>
      <c r="D29" s="8" t="s">
        <v>164</v>
      </c>
      <c r="E29" s="8" t="s">
        <v>165</v>
      </c>
      <c r="F29" s="8" t="s">
        <v>107</v>
      </c>
      <c r="G29" s="8" t="s">
        <v>42</v>
      </c>
      <c r="H29" s="8" t="s">
        <v>166</v>
      </c>
      <c r="I29" s="8" t="s">
        <v>5</v>
      </c>
      <c r="J29" s="9">
        <v>46187</v>
      </c>
      <c r="K29" s="9"/>
      <c r="L29" s="8" t="s">
        <v>44</v>
      </c>
    </row>
    <row r="30" spans="1:12" ht="29" x14ac:dyDescent="0.35">
      <c r="A30" s="8" t="s">
        <v>167</v>
      </c>
      <c r="B30" s="8" t="s">
        <v>163</v>
      </c>
      <c r="C30" s="8" t="s">
        <v>20</v>
      </c>
      <c r="D30" s="8" t="s">
        <v>164</v>
      </c>
      <c r="E30" s="8" t="s">
        <v>168</v>
      </c>
      <c r="F30" s="8" t="s">
        <v>107</v>
      </c>
      <c r="G30" s="8" t="s">
        <v>42</v>
      </c>
      <c r="H30" s="8" t="s">
        <v>169</v>
      </c>
      <c r="I30" s="8" t="s">
        <v>7</v>
      </c>
      <c r="J30" s="9">
        <v>46217</v>
      </c>
      <c r="K30" s="9"/>
      <c r="L30" s="8" t="s">
        <v>44</v>
      </c>
    </row>
    <row r="31" spans="1:12" ht="29" x14ac:dyDescent="0.35">
      <c r="A31" s="8" t="s">
        <v>170</v>
      </c>
      <c r="B31" s="8" t="s">
        <v>163</v>
      </c>
      <c r="C31" s="8" t="s">
        <v>20</v>
      </c>
      <c r="D31" s="8" t="s">
        <v>164</v>
      </c>
      <c r="E31" s="8" t="s">
        <v>171</v>
      </c>
      <c r="F31" s="8" t="s">
        <v>107</v>
      </c>
      <c r="G31" s="8" t="s">
        <v>42</v>
      </c>
      <c r="H31" s="8" t="s">
        <v>172</v>
      </c>
      <c r="I31" s="8" t="s">
        <v>7</v>
      </c>
      <c r="J31" s="9">
        <v>46247</v>
      </c>
      <c r="K31" s="9"/>
      <c r="L31" s="8" t="s">
        <v>44</v>
      </c>
    </row>
    <row r="32" spans="1:12" ht="29" x14ac:dyDescent="0.35">
      <c r="A32" s="8" t="s">
        <v>173</v>
      </c>
      <c r="B32" s="8" t="s">
        <v>163</v>
      </c>
      <c r="C32" s="8" t="s">
        <v>20</v>
      </c>
      <c r="D32" s="8" t="s">
        <v>164</v>
      </c>
      <c r="E32" s="8" t="s">
        <v>174</v>
      </c>
      <c r="F32" s="8" t="s">
        <v>48</v>
      </c>
      <c r="G32" s="8" t="s">
        <v>42</v>
      </c>
      <c r="H32" s="8" t="s">
        <v>175</v>
      </c>
      <c r="I32" s="8" t="s">
        <v>5</v>
      </c>
      <c r="J32" s="9">
        <v>46097</v>
      </c>
      <c r="K32" s="9"/>
      <c r="L32" s="8" t="s">
        <v>44</v>
      </c>
    </row>
    <row r="33" spans="1:12" ht="29" x14ac:dyDescent="0.35">
      <c r="A33" s="8" t="s">
        <v>176</v>
      </c>
      <c r="B33" s="8" t="s">
        <v>177</v>
      </c>
      <c r="C33" s="8" t="s">
        <v>21</v>
      </c>
      <c r="D33" s="8" t="s">
        <v>178</v>
      </c>
      <c r="E33" s="8" t="s">
        <v>179</v>
      </c>
      <c r="F33" s="8" t="s">
        <v>180</v>
      </c>
      <c r="G33" s="8" t="s">
        <v>42</v>
      </c>
      <c r="H33" s="8" t="s">
        <v>181</v>
      </c>
      <c r="I33" s="8" t="s">
        <v>5</v>
      </c>
      <c r="J33" s="9">
        <v>46127</v>
      </c>
      <c r="K33" s="9"/>
      <c r="L33" s="8" t="s">
        <v>44</v>
      </c>
    </row>
    <row r="34" spans="1:12" ht="29" x14ac:dyDescent="0.35">
      <c r="A34" s="8" t="s">
        <v>182</v>
      </c>
      <c r="B34" s="8" t="s">
        <v>177</v>
      </c>
      <c r="C34" s="8" t="s">
        <v>21</v>
      </c>
      <c r="D34" s="8" t="s">
        <v>183</v>
      </c>
      <c r="E34" s="8" t="s">
        <v>184</v>
      </c>
      <c r="F34" s="8" t="s">
        <v>180</v>
      </c>
      <c r="G34" s="8" t="s">
        <v>42</v>
      </c>
      <c r="H34" s="8" t="s">
        <v>185</v>
      </c>
      <c r="I34" s="8" t="s">
        <v>7</v>
      </c>
      <c r="J34" s="9">
        <v>46157</v>
      </c>
      <c r="K34" s="9"/>
      <c r="L34" s="8" t="s">
        <v>44</v>
      </c>
    </row>
    <row r="35" spans="1:12" ht="29" x14ac:dyDescent="0.35">
      <c r="A35" s="8" t="s">
        <v>186</v>
      </c>
      <c r="B35" s="8" t="s">
        <v>41</v>
      </c>
      <c r="C35" s="8" t="s">
        <v>22</v>
      </c>
      <c r="D35" s="8" t="s">
        <v>187</v>
      </c>
      <c r="E35" s="8" t="s">
        <v>188</v>
      </c>
      <c r="F35" s="8" t="s">
        <v>41</v>
      </c>
      <c r="G35" s="8" t="s">
        <v>189</v>
      </c>
      <c r="H35" s="8" t="s">
        <v>190</v>
      </c>
      <c r="I35" s="8" t="s">
        <v>5</v>
      </c>
      <c r="J35" s="9">
        <v>46187</v>
      </c>
      <c r="K35" s="9"/>
      <c r="L35" s="8" t="s">
        <v>44</v>
      </c>
    </row>
    <row r="36" spans="1:12" ht="43.5" x14ac:dyDescent="0.35">
      <c r="A36" s="8" t="s">
        <v>191</v>
      </c>
      <c r="B36" s="8" t="s">
        <v>192</v>
      </c>
      <c r="C36" s="8" t="s">
        <v>22</v>
      </c>
      <c r="D36" s="8" t="s">
        <v>193</v>
      </c>
      <c r="E36" s="8" t="s">
        <v>194</v>
      </c>
      <c r="F36" s="8" t="s">
        <v>41</v>
      </c>
      <c r="G36" s="8" t="s">
        <v>195</v>
      </c>
      <c r="H36" s="8" t="s">
        <v>196</v>
      </c>
      <c r="I36" s="8" t="s">
        <v>7</v>
      </c>
      <c r="J36" s="9">
        <v>46217</v>
      </c>
      <c r="K36" s="9"/>
      <c r="L36" s="8" t="s">
        <v>44</v>
      </c>
    </row>
    <row r="37" spans="1:12" ht="29" x14ac:dyDescent="0.35">
      <c r="A37" s="8" t="s">
        <v>197</v>
      </c>
      <c r="B37" s="8" t="s">
        <v>198</v>
      </c>
      <c r="C37" s="8" t="s">
        <v>23</v>
      </c>
      <c r="D37" s="8" t="s">
        <v>199</v>
      </c>
      <c r="E37" s="8" t="s">
        <v>200</v>
      </c>
      <c r="F37" s="8" t="s">
        <v>41</v>
      </c>
      <c r="G37" s="8" t="s">
        <v>60</v>
      </c>
      <c r="H37" s="8" t="s">
        <v>201</v>
      </c>
      <c r="I37" s="8" t="s">
        <v>5</v>
      </c>
      <c r="J37" s="9">
        <v>46247</v>
      </c>
      <c r="K37" s="9"/>
      <c r="L37" s="8" t="s">
        <v>44</v>
      </c>
    </row>
  </sheetData>
  <conditionalFormatting sqref="A2:L37">
    <cfRule type="expression" dxfId="5" priority="1">
      <formula>$I2="Implemented"</formula>
    </cfRule>
    <cfRule type="expression" dxfId="4" priority="2">
      <formula>$I2="In Progress"</formula>
    </cfRule>
    <cfRule type="expression" dxfId="3" priority="3">
      <formula>$I2="Not Started"</formula>
    </cfRule>
    <cfRule type="expression" dxfId="2" priority="4">
      <formula>$I2="Blocked"</formula>
    </cfRule>
  </conditionalFormatting>
  <conditionalFormatting sqref="J2:J37">
    <cfRule type="expression" dxfId="1" priority="5">
      <formula>AND($I2&lt;&gt;"Implemented",$J2&lt;TODAY())</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2"/>
  <sheetViews>
    <sheetView topLeftCell="B1" workbookViewId="0">
      <selection activeCell="H3" sqref="H3"/>
    </sheetView>
  </sheetViews>
  <sheetFormatPr defaultRowHeight="14.5" x14ac:dyDescent="0.35"/>
  <cols>
    <col min="1" max="1" width="10" customWidth="1"/>
    <col min="2" max="2" width="12" customWidth="1"/>
    <col min="3" max="3" width="46" customWidth="1"/>
    <col min="4" max="4" width="28" customWidth="1"/>
    <col min="5" max="5" width="34" customWidth="1"/>
    <col min="6" max="6" width="18" customWidth="1"/>
    <col min="7" max="7" width="12" customWidth="1"/>
    <col min="8" max="8" width="14" customWidth="1"/>
    <col min="9" max="9" width="16" customWidth="1"/>
    <col min="10" max="10" width="22" customWidth="1"/>
  </cols>
  <sheetData>
    <row r="1" spans="1:10" s="11" customFormat="1" ht="18.649999999999999" customHeight="1" x14ac:dyDescent="0.35">
      <c r="A1" s="12" t="s">
        <v>202</v>
      </c>
      <c r="B1" s="12" t="s">
        <v>27</v>
      </c>
      <c r="C1" s="12" t="s">
        <v>203</v>
      </c>
      <c r="D1" s="12" t="s">
        <v>204</v>
      </c>
      <c r="E1" s="12" t="s">
        <v>205</v>
      </c>
      <c r="F1" s="12" t="s">
        <v>31</v>
      </c>
      <c r="G1" s="12" t="s">
        <v>206</v>
      </c>
      <c r="H1" s="12" t="s">
        <v>207</v>
      </c>
      <c r="I1" s="12" t="s">
        <v>208</v>
      </c>
      <c r="J1" s="12" t="s">
        <v>36</v>
      </c>
    </row>
    <row r="2" spans="1:10" x14ac:dyDescent="0.35">
      <c r="A2" s="8"/>
      <c r="B2" s="8"/>
      <c r="C2" s="8" t="str">
        <f>IFERROR(INDEX(Checklist!$E:$E, MATCH(B2, Checklist!$A:$A, 0)),"")</f>
        <v/>
      </c>
      <c r="D2" s="8"/>
      <c r="E2" s="8"/>
      <c r="F2" s="8"/>
      <c r="G2" s="9"/>
      <c r="H2" s="8"/>
      <c r="I2" s="8"/>
      <c r="J2" s="8"/>
    </row>
    <row r="3" spans="1:10" ht="43.5" x14ac:dyDescent="0.35">
      <c r="A3" s="8" t="s">
        <v>209</v>
      </c>
      <c r="B3" s="8" t="s">
        <v>66</v>
      </c>
      <c r="C3" s="8" t="str">
        <f>IFERROR(INDEX(Checklist!$E:$E, MATCH(B3, Checklist!$A:$A, 0)),"")</f>
        <v>Committee mandates updated (Risk/Audit/Remuneration) to include climate responsibilities and escalation routes.</v>
      </c>
      <c r="D3" s="8" t="s">
        <v>210</v>
      </c>
      <c r="E3" s="8" t="s">
        <v>211</v>
      </c>
      <c r="F3" s="8" t="s">
        <v>54</v>
      </c>
      <c r="G3" s="9">
        <v>46127</v>
      </c>
      <c r="H3" s="8" t="s">
        <v>5</v>
      </c>
      <c r="I3" s="8" t="s">
        <v>50</v>
      </c>
      <c r="J3" s="8" t="s">
        <v>44</v>
      </c>
    </row>
    <row r="4" spans="1:10" ht="43.5" x14ac:dyDescent="0.35">
      <c r="A4" s="8" t="s">
        <v>212</v>
      </c>
      <c r="B4" s="8" t="s">
        <v>74</v>
      </c>
      <c r="C4" s="8" t="str">
        <f>IFERROR(INDEX(Checklist!$E:$E, MATCH(B4, Checklist!$A:$A, 0)),"")</f>
        <v>Green/ESG-labelled products governed by clear eligibility criteria and product approval controls to prevent greenwashing.</v>
      </c>
      <c r="D4" s="8" t="s">
        <v>213</v>
      </c>
      <c r="E4" s="8" t="s">
        <v>214</v>
      </c>
      <c r="F4" s="8" t="s">
        <v>77</v>
      </c>
      <c r="G4" s="9">
        <v>46142</v>
      </c>
      <c r="H4" s="8" t="s">
        <v>7</v>
      </c>
      <c r="I4" s="8" t="s">
        <v>50</v>
      </c>
      <c r="J4" s="8" t="s">
        <v>44</v>
      </c>
    </row>
    <row r="5" spans="1:10" ht="29" x14ac:dyDescent="0.35">
      <c r="A5" s="8" t="s">
        <v>215</v>
      </c>
      <c r="B5" s="8" t="s">
        <v>99</v>
      </c>
      <c r="C5" s="8" t="str">
        <f>IFERROR(INDEX(Checklist!$E:$E, MATCH(B5, Checklist!$A:$A, 0)),"")</f>
        <v>Establish climate data management framework compliant with UAE data protection laws.</v>
      </c>
      <c r="D5" s="8" t="s">
        <v>216</v>
      </c>
      <c r="E5" s="8" t="s">
        <v>217</v>
      </c>
      <c r="F5" s="8" t="s">
        <v>102</v>
      </c>
      <c r="G5" s="9">
        <v>46157</v>
      </c>
      <c r="H5" s="8" t="s">
        <v>7</v>
      </c>
      <c r="I5" s="8" t="s">
        <v>94</v>
      </c>
      <c r="J5" s="8" t="s">
        <v>44</v>
      </c>
    </row>
    <row r="6" spans="1:10" ht="29" x14ac:dyDescent="0.35">
      <c r="A6" s="8" t="s">
        <v>218</v>
      </c>
      <c r="B6" s="8" t="s">
        <v>115</v>
      </c>
      <c r="C6" s="8" t="str">
        <f>IFERROR(INDEX(Checklist!$E:$E, MATCH(B6, Checklist!$A:$A, 0)),"")</f>
        <v>Set climate risk limits consistent with risk appetite and define breach escalation procedures.</v>
      </c>
      <c r="D6" s="8" t="s">
        <v>219</v>
      </c>
      <c r="E6" s="8" t="s">
        <v>220</v>
      </c>
      <c r="F6" s="8" t="s">
        <v>48</v>
      </c>
      <c r="G6" s="9">
        <v>46132</v>
      </c>
      <c r="H6" s="8" t="s">
        <v>7</v>
      </c>
      <c r="I6" s="8" t="s">
        <v>62</v>
      </c>
      <c r="J6" s="8" t="s">
        <v>44</v>
      </c>
    </row>
    <row r="7" spans="1:10" ht="58" x14ac:dyDescent="0.35">
      <c r="A7" s="8" t="s">
        <v>221</v>
      </c>
      <c r="B7" s="8" t="s">
        <v>130</v>
      </c>
      <c r="C7" s="8" t="str">
        <f>IFERROR(INDEX(Checklist!$E:$E, MATCH(B7, Checklist!$A:$A, 0)),"")</f>
        <v>Customer-level assessment covers collateral values, cashflows, profitability, project economics and transition plans; considers physical/transition/liability risks.</v>
      </c>
      <c r="D7" s="8" t="s">
        <v>222</v>
      </c>
      <c r="E7" s="8" t="s">
        <v>223</v>
      </c>
      <c r="F7" s="8" t="s">
        <v>128</v>
      </c>
      <c r="G7" s="9">
        <v>46122</v>
      </c>
      <c r="H7" s="8" t="s">
        <v>5</v>
      </c>
      <c r="I7" s="8" t="s">
        <v>124</v>
      </c>
      <c r="J7" s="8" t="s">
        <v>44</v>
      </c>
    </row>
    <row r="8" spans="1:10" ht="43.5" x14ac:dyDescent="0.35">
      <c r="A8" s="8" t="s">
        <v>224</v>
      </c>
      <c r="B8" s="8" t="s">
        <v>136</v>
      </c>
      <c r="C8" s="8" t="str">
        <f>IFERROR(INDEX(Checklist!$E:$E, MATCH(B8, Checklist!$A:$A, 0)),"")</f>
        <v>External climate ratings use controlled: suitability review, limitations documented, and adjustments justified where applied.</v>
      </c>
      <c r="D8" s="8" t="s">
        <v>225</v>
      </c>
      <c r="E8" s="8" t="s">
        <v>226</v>
      </c>
      <c r="F8" s="8" t="s">
        <v>138</v>
      </c>
      <c r="G8" s="9">
        <v>46137</v>
      </c>
      <c r="H8" s="8" t="s">
        <v>9</v>
      </c>
      <c r="I8" s="8" t="s">
        <v>99</v>
      </c>
      <c r="J8" s="8" t="s">
        <v>227</v>
      </c>
    </row>
    <row r="9" spans="1:10" ht="29" x14ac:dyDescent="0.35">
      <c r="A9" s="8" t="s">
        <v>228</v>
      </c>
      <c r="B9" s="8" t="s">
        <v>148</v>
      </c>
      <c r="C9" s="8" t="str">
        <f>IFERROR(INDEX(Checklist!$E:$E, MATCH(B9, Checklist!$A:$A, 0)),"")</f>
        <v>Use stress/sensitivity analysis for climate-driven shocks and non-linear effects in valuations.</v>
      </c>
      <c r="D9" s="8" t="s">
        <v>229</v>
      </c>
      <c r="E9" s="8" t="s">
        <v>230</v>
      </c>
      <c r="F9" s="8" t="s">
        <v>144</v>
      </c>
      <c r="G9" s="9">
        <v>46147</v>
      </c>
      <c r="H9" s="8" t="s">
        <v>7</v>
      </c>
      <c r="I9" s="8" t="s">
        <v>143</v>
      </c>
      <c r="J9" s="8" t="s">
        <v>44</v>
      </c>
    </row>
    <row r="10" spans="1:10" ht="43.5" x14ac:dyDescent="0.35">
      <c r="A10" s="8" t="s">
        <v>231</v>
      </c>
      <c r="B10" s="8" t="s">
        <v>157</v>
      </c>
      <c r="C10" s="8" t="str">
        <f>IFERROR(INDEX(Checklist!$E:$E, MATCH(B10, Checklist!$A:$A, 0)),"")</f>
        <v>Assess climate drivers for liquidity/funding under normal and stress conditions; integrate into liquidity planning horizons.</v>
      </c>
      <c r="D10" s="8" t="s">
        <v>232</v>
      </c>
      <c r="E10" s="8" t="s">
        <v>233</v>
      </c>
      <c r="F10" s="8" t="s">
        <v>122</v>
      </c>
      <c r="G10" s="9">
        <v>46152</v>
      </c>
      <c r="H10" s="8" t="s">
        <v>7</v>
      </c>
      <c r="I10" s="8" t="s">
        <v>173</v>
      </c>
      <c r="J10" s="8" t="s">
        <v>44</v>
      </c>
    </row>
    <row r="11" spans="1:10" ht="43.5" x14ac:dyDescent="0.35">
      <c r="A11" s="8" t="s">
        <v>234</v>
      </c>
      <c r="B11" s="8" t="s">
        <v>167</v>
      </c>
      <c r="C11" s="8" t="str">
        <f>IFERROR(INDEX(Checklist!$E:$E, MATCH(B11, Checklist!$A:$A, 0)),"")</f>
        <v>Scenarios cover physical/transition/liability risk, multi-horizon (S/M/L) and include plausible and severe pathways.</v>
      </c>
      <c r="D11" s="8" t="s">
        <v>235</v>
      </c>
      <c r="E11" s="8" t="s">
        <v>236</v>
      </c>
      <c r="F11" s="8" t="s">
        <v>107</v>
      </c>
      <c r="G11" s="9">
        <v>46117</v>
      </c>
      <c r="H11" s="8" t="s">
        <v>5</v>
      </c>
      <c r="I11" s="8" t="s">
        <v>162</v>
      </c>
      <c r="J11" s="8" t="s">
        <v>44</v>
      </c>
    </row>
    <row r="12" spans="1:10" ht="29" x14ac:dyDescent="0.35">
      <c r="A12" s="8" t="s">
        <v>237</v>
      </c>
      <c r="B12" s="8" t="s">
        <v>182</v>
      </c>
      <c r="C12" s="8" t="str">
        <f>IFERROR(INDEX(Checklist!$E:$E, MATCH(B12, Checklist!$A:$A, 0)),"")</f>
        <v>Integrate climate risks into ICAAP (banks) or ORSA (insurers) with documented results and actions.</v>
      </c>
      <c r="D12" s="8" t="s">
        <v>238</v>
      </c>
      <c r="E12" s="8" t="s">
        <v>239</v>
      </c>
      <c r="F12" s="8" t="s">
        <v>180</v>
      </c>
      <c r="G12" s="9">
        <v>46162</v>
      </c>
      <c r="H12" s="8" t="s">
        <v>7</v>
      </c>
      <c r="I12" s="8" t="s">
        <v>176</v>
      </c>
      <c r="J12" s="8" t="s">
        <v>44</v>
      </c>
    </row>
  </sheetData>
  <conditionalFormatting sqref="G2:G12">
    <cfRule type="expression" dxfId="0" priority="1">
      <formula>AND($H2&lt;&gt;"Completed",$G2&lt;TODAY())</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2"/>
  <sheetViews>
    <sheetView workbookViewId="0">
      <selection sqref="A1:XFD1"/>
    </sheetView>
  </sheetViews>
  <sheetFormatPr defaultRowHeight="14.5" x14ac:dyDescent="0.35"/>
  <cols>
    <col min="1" max="1" width="12" customWidth="1"/>
    <col min="2" max="2" width="16" customWidth="1"/>
    <col min="3" max="3" width="36" customWidth="1"/>
    <col min="4" max="4" width="18" customWidth="1"/>
    <col min="5" max="5" width="40" customWidth="1"/>
    <col min="6" max="6" width="13" customWidth="1"/>
    <col min="7" max="7" width="16" customWidth="1"/>
    <col min="8" max="8" width="28" customWidth="1"/>
  </cols>
  <sheetData>
    <row r="1" spans="1:8" s="11" customFormat="1" ht="18.649999999999999" customHeight="1" x14ac:dyDescent="0.35">
      <c r="A1" s="12" t="s">
        <v>33</v>
      </c>
      <c r="B1" s="12" t="s">
        <v>240</v>
      </c>
      <c r="C1" s="12" t="s">
        <v>241</v>
      </c>
      <c r="D1" s="12" t="s">
        <v>31</v>
      </c>
      <c r="E1" s="12" t="s">
        <v>242</v>
      </c>
      <c r="F1" s="12" t="s">
        <v>243</v>
      </c>
      <c r="G1" s="12" t="s">
        <v>244</v>
      </c>
      <c r="H1" s="12" t="s">
        <v>36</v>
      </c>
    </row>
    <row r="2" spans="1:8" x14ac:dyDescent="0.35">
      <c r="A2" s="8"/>
      <c r="B2" s="8"/>
      <c r="C2" s="8"/>
      <c r="D2" s="8"/>
      <c r="E2" s="8"/>
      <c r="F2" s="9"/>
      <c r="G2" s="8"/>
      <c r="H2" s="8"/>
    </row>
    <row r="3" spans="1:8" x14ac:dyDescent="0.35">
      <c r="A3" s="8" t="s">
        <v>43</v>
      </c>
      <c r="B3" s="8" t="s">
        <v>245</v>
      </c>
      <c r="C3" s="8" t="s">
        <v>246</v>
      </c>
      <c r="D3" s="8" t="s">
        <v>41</v>
      </c>
      <c r="E3" s="8" t="s">
        <v>247</v>
      </c>
      <c r="F3" s="9" t="s">
        <v>248</v>
      </c>
      <c r="G3" s="10">
        <f>IF(A3="","",COUNTIF(Checklist!$H$3:$H$37,A3))</f>
        <v>1</v>
      </c>
      <c r="H3" s="8" t="s">
        <v>44</v>
      </c>
    </row>
    <row r="4" spans="1:8" x14ac:dyDescent="0.35">
      <c r="A4" s="8" t="s">
        <v>49</v>
      </c>
      <c r="B4" s="8" t="s">
        <v>249</v>
      </c>
      <c r="C4" s="8" t="s">
        <v>250</v>
      </c>
      <c r="D4" s="8" t="s">
        <v>48</v>
      </c>
      <c r="E4" s="8" t="s">
        <v>251</v>
      </c>
      <c r="F4" s="9" t="s">
        <v>252</v>
      </c>
      <c r="G4" s="10">
        <f>IF(A4="","",COUNTIF(Checklist!$H$3:$H$37,A4))</f>
        <v>1</v>
      </c>
      <c r="H4" s="8" t="s">
        <v>253</v>
      </c>
    </row>
    <row r="5" spans="1:8" ht="29" x14ac:dyDescent="0.35">
      <c r="A5" s="8" t="s">
        <v>55</v>
      </c>
      <c r="B5" s="8" t="s">
        <v>254</v>
      </c>
      <c r="C5" s="8" t="s">
        <v>255</v>
      </c>
      <c r="D5" s="8" t="s">
        <v>54</v>
      </c>
      <c r="E5" s="8" t="s">
        <v>256</v>
      </c>
      <c r="F5" s="9" t="s">
        <v>257</v>
      </c>
      <c r="G5" s="10">
        <f>IF(A5="","",COUNTIF(Checklist!$H$3:$H$37,A5))</f>
        <v>1</v>
      </c>
      <c r="H5" s="8" t="s">
        <v>44</v>
      </c>
    </row>
    <row r="6" spans="1:8" ht="29" x14ac:dyDescent="0.35">
      <c r="A6" s="8" t="s">
        <v>61</v>
      </c>
      <c r="B6" s="8" t="s">
        <v>258</v>
      </c>
      <c r="C6" s="8" t="s">
        <v>259</v>
      </c>
      <c r="D6" s="8" t="s">
        <v>59</v>
      </c>
      <c r="E6" s="8" t="s">
        <v>260</v>
      </c>
      <c r="F6" s="9" t="s">
        <v>261</v>
      </c>
      <c r="G6" s="10">
        <f>IF(A6="","",COUNTIF(Checklist!$H$3:$H$37,A6))</f>
        <v>1</v>
      </c>
      <c r="H6" s="8" t="s">
        <v>44</v>
      </c>
    </row>
    <row r="7" spans="1:8" x14ac:dyDescent="0.35">
      <c r="A7" s="8" t="s">
        <v>65</v>
      </c>
      <c r="B7" s="8" t="s">
        <v>262</v>
      </c>
      <c r="C7" s="8" t="s">
        <v>263</v>
      </c>
      <c r="D7" s="8" t="s">
        <v>112</v>
      </c>
      <c r="E7" s="8" t="s">
        <v>264</v>
      </c>
      <c r="F7" s="9" t="s">
        <v>265</v>
      </c>
      <c r="G7" s="10">
        <f>IF(A7="","",COUNTIF(Checklist!$H$3:$H$37,A7))</f>
        <v>1</v>
      </c>
      <c r="H7" s="8" t="s">
        <v>266</v>
      </c>
    </row>
    <row r="8" spans="1:8" x14ac:dyDescent="0.35">
      <c r="A8" s="8" t="s">
        <v>69</v>
      </c>
      <c r="B8" s="8" t="s">
        <v>267</v>
      </c>
      <c r="C8" s="8" t="s">
        <v>268</v>
      </c>
      <c r="D8" s="8" t="s">
        <v>54</v>
      </c>
      <c r="E8" s="8" t="s">
        <v>269</v>
      </c>
      <c r="F8" s="9" t="s">
        <v>270</v>
      </c>
      <c r="G8" s="10">
        <f>IF(A8="","",COUNTIF(Checklist!$H$3:$H$37,A8))</f>
        <v>1</v>
      </c>
      <c r="H8" s="8" t="s">
        <v>271</v>
      </c>
    </row>
    <row r="9" spans="1:8" ht="29" x14ac:dyDescent="0.35">
      <c r="A9" s="8" t="s">
        <v>88</v>
      </c>
      <c r="B9" s="8" t="s">
        <v>272</v>
      </c>
      <c r="C9" s="8" t="s">
        <v>273</v>
      </c>
      <c r="D9" s="8" t="s">
        <v>85</v>
      </c>
      <c r="E9" s="8" t="s">
        <v>274</v>
      </c>
      <c r="F9" s="9" t="s">
        <v>275</v>
      </c>
      <c r="G9" s="10">
        <f>IF(A9="","",COUNTIF(Checklist!$H$3:$H$37,A9))</f>
        <v>1</v>
      </c>
      <c r="H9" s="8" t="s">
        <v>44</v>
      </c>
    </row>
    <row r="10" spans="1:8" x14ac:dyDescent="0.35">
      <c r="A10" s="8" t="s">
        <v>98</v>
      </c>
      <c r="B10" s="8" t="s">
        <v>276</v>
      </c>
      <c r="C10" s="8" t="s">
        <v>277</v>
      </c>
      <c r="D10" s="8" t="s">
        <v>95</v>
      </c>
      <c r="E10" s="8" t="s">
        <v>278</v>
      </c>
      <c r="F10" s="9" t="s">
        <v>279</v>
      </c>
      <c r="G10" s="10">
        <f>IF(A10="","",COUNTIF(Checklist!$H$3:$H$37,A10))</f>
        <v>1</v>
      </c>
      <c r="H10" s="8" t="s">
        <v>44</v>
      </c>
    </row>
    <row r="11" spans="1:8" x14ac:dyDescent="0.35">
      <c r="A11" s="8" t="s">
        <v>166</v>
      </c>
      <c r="B11" s="8" t="s">
        <v>280</v>
      </c>
      <c r="C11" s="8" t="s">
        <v>281</v>
      </c>
      <c r="D11" s="8" t="s">
        <v>107</v>
      </c>
      <c r="E11" s="8" t="s">
        <v>282</v>
      </c>
      <c r="F11" s="9" t="s">
        <v>283</v>
      </c>
      <c r="G11" s="10">
        <f>IF(A11="","",COUNTIF(Checklist!$H$3:$H$37,A11))</f>
        <v>1</v>
      </c>
      <c r="H11" s="8" t="s">
        <v>44</v>
      </c>
    </row>
    <row r="12" spans="1:8" x14ac:dyDescent="0.35">
      <c r="A12" s="8" t="s">
        <v>181</v>
      </c>
      <c r="B12" s="8" t="s">
        <v>284</v>
      </c>
      <c r="C12" s="8" t="s">
        <v>285</v>
      </c>
      <c r="D12" s="8" t="s">
        <v>180</v>
      </c>
      <c r="E12" s="8" t="s">
        <v>286</v>
      </c>
      <c r="F12" s="9" t="s">
        <v>287</v>
      </c>
      <c r="G12" s="10">
        <f>IF(A12="","",COUNTIF(Checklist!$H$3:$H$37,A12))</f>
        <v>1</v>
      </c>
      <c r="H12" s="8" t="s">
        <v>44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8"/>
  <sheetViews>
    <sheetView workbookViewId="0">
      <selection activeCell="C4" sqref="C4"/>
    </sheetView>
  </sheetViews>
  <sheetFormatPr defaultRowHeight="14.5" x14ac:dyDescent="0.35"/>
  <cols>
    <col min="1" max="1" width="10" customWidth="1"/>
    <col min="2" max="2" width="14" customWidth="1"/>
    <col min="3" max="3" width="44" customWidth="1"/>
    <col min="4" max="4" width="10" customWidth="1"/>
    <col min="5" max="5" width="20" customWidth="1"/>
    <col min="6" max="6" width="18" customWidth="1"/>
    <col min="7" max="7" width="12" customWidth="1"/>
    <col min="8" max="8" width="18" customWidth="1"/>
    <col min="9" max="9" width="28" customWidth="1"/>
  </cols>
  <sheetData>
    <row r="1" spans="1:9" s="11" customFormat="1" ht="18.649999999999999" customHeight="1" x14ac:dyDescent="0.35">
      <c r="A1" s="12" t="s">
        <v>288</v>
      </c>
      <c r="B1" s="12" t="s">
        <v>289</v>
      </c>
      <c r="C1" s="12" t="s">
        <v>290</v>
      </c>
      <c r="D1" s="12" t="s">
        <v>291</v>
      </c>
      <c r="E1" s="12" t="s">
        <v>292</v>
      </c>
      <c r="F1" s="12" t="s">
        <v>31</v>
      </c>
      <c r="G1" s="12" t="s">
        <v>32</v>
      </c>
      <c r="H1" s="12" t="s">
        <v>293</v>
      </c>
      <c r="I1" s="12" t="s">
        <v>36</v>
      </c>
    </row>
    <row r="2" spans="1:9" x14ac:dyDescent="0.35">
      <c r="A2" s="8"/>
      <c r="B2" s="8"/>
      <c r="C2" s="8"/>
      <c r="D2" s="8"/>
      <c r="E2" s="8"/>
      <c r="F2" s="8"/>
      <c r="G2" s="8"/>
      <c r="H2" s="6"/>
      <c r="I2" s="8"/>
    </row>
    <row r="3" spans="1:9" ht="29" x14ac:dyDescent="0.35">
      <c r="A3" s="8" t="s">
        <v>294</v>
      </c>
      <c r="B3" s="8" t="s">
        <v>295</v>
      </c>
      <c r="C3" s="8" t="s">
        <v>296</v>
      </c>
      <c r="D3" s="8" t="s">
        <v>297</v>
      </c>
      <c r="E3" s="8" t="s">
        <v>298</v>
      </c>
      <c r="F3" s="8" t="s">
        <v>107</v>
      </c>
      <c r="G3" s="8" t="s">
        <v>60</v>
      </c>
      <c r="H3" s="6" t="s">
        <v>299</v>
      </c>
      <c r="I3" s="8" t="s">
        <v>300</v>
      </c>
    </row>
    <row r="4" spans="1:9" ht="29" x14ac:dyDescent="0.35">
      <c r="A4" s="8" t="s">
        <v>301</v>
      </c>
      <c r="B4" s="8" t="s">
        <v>302</v>
      </c>
      <c r="C4" s="8" t="s">
        <v>303</v>
      </c>
      <c r="D4" s="8" t="s">
        <v>297</v>
      </c>
      <c r="E4" s="8" t="s">
        <v>304</v>
      </c>
      <c r="F4" s="8" t="s">
        <v>128</v>
      </c>
      <c r="G4" s="8" t="s">
        <v>113</v>
      </c>
      <c r="H4" s="6" t="s">
        <v>299</v>
      </c>
      <c r="I4" s="8" t="s">
        <v>305</v>
      </c>
    </row>
    <row r="5" spans="1:9" ht="29" x14ac:dyDescent="0.35">
      <c r="A5" s="8" t="s">
        <v>306</v>
      </c>
      <c r="B5" s="8" t="s">
        <v>302</v>
      </c>
      <c r="C5" s="8" t="s">
        <v>307</v>
      </c>
      <c r="D5" s="8" t="s">
        <v>297</v>
      </c>
      <c r="E5" s="8" t="s">
        <v>308</v>
      </c>
      <c r="F5" s="8" t="s">
        <v>107</v>
      </c>
      <c r="G5" s="8" t="s">
        <v>60</v>
      </c>
      <c r="H5" s="6" t="s">
        <v>309</v>
      </c>
      <c r="I5" s="8" t="s">
        <v>310</v>
      </c>
    </row>
    <row r="6" spans="1:9" ht="29" x14ac:dyDescent="0.35">
      <c r="A6" s="8" t="s">
        <v>311</v>
      </c>
      <c r="B6" s="8" t="s">
        <v>312</v>
      </c>
      <c r="C6" s="8" t="s">
        <v>313</v>
      </c>
      <c r="D6" s="8" t="s">
        <v>314</v>
      </c>
      <c r="E6" s="8" t="s">
        <v>315</v>
      </c>
      <c r="F6" s="8" t="s">
        <v>41</v>
      </c>
      <c r="G6" s="8" t="s">
        <v>60</v>
      </c>
      <c r="H6" s="6" t="s">
        <v>299</v>
      </c>
      <c r="I6" s="8" t="s">
        <v>316</v>
      </c>
    </row>
    <row r="7" spans="1:9" ht="29" x14ac:dyDescent="0.35">
      <c r="A7" s="8" t="s">
        <v>317</v>
      </c>
      <c r="B7" s="8" t="s">
        <v>295</v>
      </c>
      <c r="C7" s="8" t="s">
        <v>318</v>
      </c>
      <c r="D7" s="8" t="s">
        <v>319</v>
      </c>
      <c r="E7" s="8" t="s">
        <v>320</v>
      </c>
      <c r="F7" s="8" t="s">
        <v>155</v>
      </c>
      <c r="G7" s="8" t="s">
        <v>113</v>
      </c>
      <c r="H7" s="6" t="s">
        <v>299</v>
      </c>
      <c r="I7" s="8" t="s">
        <v>44</v>
      </c>
    </row>
    <row r="8" spans="1:9" x14ac:dyDescent="0.35">
      <c r="A8" s="8" t="s">
        <v>321</v>
      </c>
      <c r="B8" s="8" t="s">
        <v>302</v>
      </c>
      <c r="C8" s="8" t="s">
        <v>322</v>
      </c>
      <c r="D8" s="8" t="s">
        <v>297</v>
      </c>
      <c r="E8" s="8" t="s">
        <v>323</v>
      </c>
      <c r="F8" s="8" t="s">
        <v>77</v>
      </c>
      <c r="G8" s="8" t="s">
        <v>113</v>
      </c>
      <c r="H8" s="6" t="s">
        <v>309</v>
      </c>
      <c r="I8" s="8" t="s">
        <v>324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About_the_toolkit</vt:lpstr>
      <vt:lpstr>Dashboard</vt:lpstr>
      <vt:lpstr>Checklist</vt:lpstr>
      <vt:lpstr>Remediation_Plan</vt:lpstr>
      <vt:lpstr>Evidence_Register</vt:lpstr>
      <vt:lpstr>Metrics_KRIs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dc:creator>
  <cp:lastModifiedBy>Umar Farooq</cp:lastModifiedBy>
  <dcterms:created xsi:type="dcterms:W3CDTF">2026-03-01T17:44:55Z</dcterms:created>
  <dcterms:modified xsi:type="dcterms:W3CDTF">2026-03-09T06:55:32Z</dcterms:modified>
</cp:coreProperties>
</file>